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dl360\D\情報システム\■Web\ナ行\ﾆﾌ-日本フィットネス協会\更新依頼\★2023\0927_ 【９月28日まで希望】Webページ更新依頼20230927\支給データ\rename後\"/>
    </mc:Choice>
  </mc:AlternateContent>
  <xr:revisionPtr revIDLastSave="0" documentId="8_{69E19A65-E41A-4430-B39C-8426DF2FA61A}" xr6:coauthVersionLast="47" xr6:coauthVersionMax="47" xr10:uidLastSave="{00000000-0000-0000-0000-000000000000}"/>
  <bookViews>
    <workbookView xWindow="7515" yWindow="1545" windowWidth="19440" windowHeight="13965" firstSheet="1" activeTab="1" xr2:uid="{00000000-000D-0000-FFFF-FFFF00000000}"/>
  </bookViews>
  <sheets>
    <sheet name="Sheet2" sheetId="5" state="hidden" r:id="rId1"/>
    <sheet name="申請書　報告書　2023" sheetId="12" r:id="rId2"/>
    <sheet name="入力例　2023" sheetId="11" r:id="rId3"/>
    <sheet name="入力例　2020-04版" sheetId="10" state="hidden" r:id="rId4"/>
    <sheet name="選択肢" sheetId="3" state="hidden" r:id="rId5"/>
    <sheet name="Sheet1" sheetId="4" state="hidden" r:id="rId6"/>
  </sheets>
  <definedNames>
    <definedName name="_xlnm.Print_Area" localSheetId="1">'申請書　報告書　2023'!$A$1:$AC$64</definedName>
    <definedName name="_xlnm.Print_Area" localSheetId="3">'入力例　2020-04版'!$A$1:$AB$62</definedName>
    <definedName name="_xlnm.Print_Area" localSheetId="2">'入力例　2023'!$A$1:$AC$64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0" i="12" l="1"/>
  <c r="AB59" i="12"/>
  <c r="AB58" i="12"/>
  <c r="B52" i="12"/>
  <c r="C52" i="12" s="1"/>
  <c r="AB52" i="12" s="1"/>
  <c r="B51" i="12"/>
  <c r="C51" i="12" s="1"/>
  <c r="AB51" i="12" s="1"/>
  <c r="B50" i="12"/>
  <c r="C50" i="12" s="1"/>
  <c r="AB50" i="12" s="1"/>
  <c r="C46" i="12"/>
  <c r="C45" i="12"/>
  <c r="C44" i="12"/>
  <c r="AC44" i="12" s="1"/>
  <c r="C40" i="12"/>
  <c r="C39" i="12"/>
  <c r="C38" i="12"/>
  <c r="AC38" i="12" s="1"/>
  <c r="C31" i="12"/>
  <c r="AC30" i="12"/>
  <c r="AB29" i="12" s="1"/>
  <c r="AB30" i="12"/>
  <c r="C30" i="12"/>
  <c r="C29" i="12"/>
  <c r="AB26" i="12"/>
  <c r="AB27" i="12" s="1"/>
  <c r="C26" i="12"/>
  <c r="AB25" i="12"/>
  <c r="C25" i="12"/>
  <c r="AB24" i="12"/>
  <c r="C24" i="12"/>
  <c r="C21" i="12"/>
  <c r="C20" i="12"/>
  <c r="C19" i="12"/>
  <c r="AC19" i="12" s="1"/>
  <c r="C15" i="12"/>
  <c r="C14" i="12"/>
  <c r="C13" i="12"/>
  <c r="AC13" i="12" s="1"/>
  <c r="AB13" i="12" s="1"/>
  <c r="AB53" i="12" l="1"/>
  <c r="AB39" i="12"/>
  <c r="AB38" i="12"/>
  <c r="AB40" i="12"/>
  <c r="AB44" i="12"/>
  <c r="AB46" i="12"/>
  <c r="AB45" i="12"/>
  <c r="AB20" i="12"/>
  <c r="AB19" i="12"/>
  <c r="AB21" i="12"/>
  <c r="AB14" i="12"/>
  <c r="AB16" i="12" s="1"/>
  <c r="AB31" i="12"/>
  <c r="AB32" i="12" s="1"/>
  <c r="AB15" i="12"/>
  <c r="C44" i="11"/>
  <c r="C45" i="11"/>
  <c r="C46" i="11"/>
  <c r="AB22" i="12" l="1"/>
  <c r="AB41" i="12"/>
  <c r="AB47" i="12"/>
  <c r="AB60" i="11"/>
  <c r="AB59" i="11"/>
  <c r="AB58" i="11"/>
  <c r="B52" i="11"/>
  <c r="C52" i="11" s="1"/>
  <c r="AB52" i="11" s="1"/>
  <c r="B50" i="11"/>
  <c r="AC44" i="11"/>
  <c r="C40" i="11"/>
  <c r="C39" i="11"/>
  <c r="C38" i="11"/>
  <c r="AC38" i="11" s="1"/>
  <c r="C31" i="11"/>
  <c r="AC30" i="11"/>
  <c r="AB29" i="11" s="1"/>
  <c r="C30" i="11"/>
  <c r="C29" i="11"/>
  <c r="AB26" i="11"/>
  <c r="C26" i="11"/>
  <c r="AB25" i="11"/>
  <c r="C25" i="11"/>
  <c r="AB24" i="11"/>
  <c r="C24" i="11"/>
  <c r="C21" i="11"/>
  <c r="C20" i="11"/>
  <c r="C19" i="11"/>
  <c r="AC19" i="11" s="1"/>
  <c r="C15" i="11"/>
  <c r="C14" i="11"/>
  <c r="C13" i="11"/>
  <c r="AC13" i="11" s="1"/>
  <c r="AB13" i="11" s="1"/>
  <c r="L17" i="3"/>
  <c r="L16" i="3"/>
  <c r="L15" i="3"/>
  <c r="L14" i="3"/>
  <c r="L13" i="3"/>
  <c r="L12" i="3"/>
  <c r="L11" i="3"/>
  <c r="L10" i="3"/>
  <c r="AB55" i="12" l="1"/>
  <c r="Z62" i="12"/>
  <c r="P64" i="12" s="1"/>
  <c r="Z64" i="12" s="1"/>
  <c r="AB34" i="12"/>
  <c r="C51" i="11"/>
  <c r="AB51" i="11" s="1"/>
  <c r="C50" i="11"/>
  <c r="AB50" i="11" s="1"/>
  <c r="AB30" i="11"/>
  <c r="AB27" i="11"/>
  <c r="AB20" i="11"/>
  <c r="AB19" i="11"/>
  <c r="AB21" i="11"/>
  <c r="AB39" i="11"/>
  <c r="AB38" i="11"/>
  <c r="AB40" i="11"/>
  <c r="AB44" i="11"/>
  <c r="AB46" i="11"/>
  <c r="AB45" i="11"/>
  <c r="AB14" i="11"/>
  <c r="AB31" i="11"/>
  <c r="AB32" i="11" s="1"/>
  <c r="AB15" i="11"/>
  <c r="N2" i="3"/>
  <c r="N3" i="3"/>
  <c r="N4" i="3"/>
  <c r="N5" i="3"/>
  <c r="N6" i="3"/>
  <c r="N7" i="3"/>
  <c r="N8" i="3"/>
  <c r="B52" i="10"/>
  <c r="B51" i="10"/>
  <c r="B50" i="10"/>
  <c r="L9" i="3"/>
  <c r="L8" i="3"/>
  <c r="B51" i="11" s="1"/>
  <c r="L7" i="3"/>
  <c r="L6" i="3"/>
  <c r="L5" i="3"/>
  <c r="L4" i="3"/>
  <c r="L3" i="3"/>
  <c r="L2" i="3"/>
  <c r="AB16" i="11" l="1"/>
  <c r="AB53" i="11"/>
  <c r="AB22" i="11"/>
  <c r="AB34" i="11" s="1"/>
  <c r="AB41" i="11"/>
  <c r="AB47" i="11"/>
  <c r="AB60" i="10"/>
  <c r="AB59" i="10"/>
  <c r="AB58" i="10"/>
  <c r="C52" i="10"/>
  <c r="AB52" i="10" s="1"/>
  <c r="C51" i="10"/>
  <c r="AB51" i="10" s="1"/>
  <c r="C50" i="10"/>
  <c r="AB50" i="10" s="1"/>
  <c r="C46" i="10"/>
  <c r="C45" i="10"/>
  <c r="C44" i="10"/>
  <c r="AC44" i="10" s="1"/>
  <c r="C40" i="10"/>
  <c r="C39" i="10"/>
  <c r="C38" i="10"/>
  <c r="AC38" i="10" s="1"/>
  <c r="C31" i="10"/>
  <c r="AC30" i="10"/>
  <c r="AB29" i="10" s="1"/>
  <c r="C30" i="10"/>
  <c r="C29" i="10"/>
  <c r="AB26" i="10"/>
  <c r="C26" i="10"/>
  <c r="AB25" i="10"/>
  <c r="C25" i="10"/>
  <c r="AB24" i="10"/>
  <c r="C24" i="10"/>
  <c r="C21" i="10"/>
  <c r="C20" i="10"/>
  <c r="C19" i="10"/>
  <c r="AC19" i="10" s="1"/>
  <c r="C15" i="10"/>
  <c r="C14" i="10"/>
  <c r="C13" i="10"/>
  <c r="AC13" i="10" s="1"/>
  <c r="D9" i="4"/>
  <c r="D8" i="4"/>
  <c r="D7" i="4"/>
  <c r="D6" i="4"/>
  <c r="D5" i="4"/>
  <c r="D4" i="4"/>
  <c r="D3" i="4"/>
  <c r="AB30" i="10" l="1"/>
  <c r="AB31" i="10"/>
  <c r="AB32" i="10"/>
  <c r="AB27" i="10"/>
  <c r="AB55" i="11"/>
  <c r="Z62" i="11"/>
  <c r="P64" i="11" s="1"/>
  <c r="AB40" i="10"/>
  <c r="AB19" i="10"/>
  <c r="AB20" i="10"/>
  <c r="AB14" i="10"/>
  <c r="AB13" i="10"/>
  <c r="AB15" i="10"/>
  <c r="AB53" i="10"/>
  <c r="AB44" i="10"/>
  <c r="AB21" i="10"/>
  <c r="AB22" i="10" l="1"/>
  <c r="Z64" i="11"/>
  <c r="AB16" i="10"/>
  <c r="AB34" i="10" s="1"/>
  <c r="AB46" i="10"/>
  <c r="AB45" i="10"/>
  <c r="AB47" i="10" s="1"/>
  <c r="AB38" i="10"/>
  <c r="AB39" i="10"/>
  <c r="AB41" i="10" l="1"/>
  <c r="AB55" i="10"/>
  <c r="AB62" i="10"/>
</calcChain>
</file>

<file path=xl/sharedStrings.xml><?xml version="1.0" encoding="utf-8"?>
<sst xmlns="http://schemas.openxmlformats.org/spreadsheetml/2006/main" count="607" uniqueCount="160">
  <si>
    <t>定価</t>
    <rPh sb="0" eb="2">
      <t>テイカ</t>
    </rPh>
    <phoneticPr fontId="1"/>
  </si>
  <si>
    <t>人数</t>
    <rPh sb="0" eb="2">
      <t>ニンズウ</t>
    </rPh>
    <phoneticPr fontId="1"/>
  </si>
  <si>
    <t>収益</t>
    <rPh sb="0" eb="2">
      <t>シュウエキ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</si>
  <si>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</si>
  <si>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</si>
  <si>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</si>
  <si>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</si>
  <si>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</si>
  <si>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名</t>
    <rPh sb="0" eb="1">
      <t>メイ</t>
    </rPh>
    <phoneticPr fontId="1"/>
  </si>
  <si>
    <t>実技講習1</t>
    <rPh sb="0" eb="2">
      <t>ジツギ</t>
    </rPh>
    <rPh sb="2" eb="4">
      <t>コウシュウ</t>
    </rPh>
    <phoneticPr fontId="1"/>
  </si>
  <si>
    <t>実技講習2</t>
    <rPh sb="0" eb="2">
      <t>ジツギ</t>
    </rPh>
    <rPh sb="2" eb="4">
      <t>コウシュウ</t>
    </rPh>
    <phoneticPr fontId="1"/>
  </si>
  <si>
    <t>実技講習3</t>
    <rPh sb="0" eb="2">
      <t>ジツギ</t>
    </rPh>
    <rPh sb="2" eb="4">
      <t>コウシュウ</t>
    </rPh>
    <phoneticPr fontId="1"/>
  </si>
  <si>
    <t>実技試験1</t>
    <rPh sb="0" eb="2">
      <t>ジツギ</t>
    </rPh>
    <rPh sb="2" eb="4">
      <t>シケン</t>
    </rPh>
    <phoneticPr fontId="1"/>
  </si>
  <si>
    <t>実技試験2</t>
    <rPh sb="0" eb="2">
      <t>ジツギ</t>
    </rPh>
    <rPh sb="2" eb="4">
      <t>シケン</t>
    </rPh>
    <phoneticPr fontId="1"/>
  </si>
  <si>
    <t>実技試験3</t>
    <rPh sb="0" eb="2">
      <t>ジツギ</t>
    </rPh>
    <rPh sb="2" eb="4">
      <t>シケン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</si>
  <si>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</si>
  <si>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</si>
  <si>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会場名</t>
    <rPh sb="0" eb="2">
      <t>カイジョウ</t>
    </rPh>
    <rPh sb="2" eb="3">
      <t>メイ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</si>
  <si>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</si>
  <si>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</si>
  <si>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</si>
  <si>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</si>
  <si>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</si>
  <si>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</si>
  <si>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</si>
  <si>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</si>
  <si>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時間</t>
    <rPh sb="0" eb="2">
      <t>ジカン</t>
    </rPh>
    <phoneticPr fontId="1"/>
  </si>
  <si>
    <t>分</t>
    <rPh sb="0" eb="1">
      <t>フン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</si>
  <si>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</si>
  <si>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</si>
  <si>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</si>
  <si>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種別</t>
    <rPh sb="0" eb="2">
      <t>シュベツ</t>
    </rPh>
    <phoneticPr fontId="1"/>
  </si>
  <si>
    <t>BI　レベル</t>
    <phoneticPr fontId="1"/>
  </si>
  <si>
    <t>I　レベル</t>
    <phoneticPr fontId="1"/>
  </si>
  <si>
    <t>講師名</t>
    <rPh sb="0" eb="3">
      <t>コウシメイ</t>
    </rPh>
    <phoneticPr fontId="1"/>
  </si>
  <si>
    <t>試験官名</t>
    <rPh sb="0" eb="3">
      <t>シケンカン</t>
    </rPh>
    <rPh sb="3" eb="4">
      <t>メイ</t>
    </rPh>
    <phoneticPr fontId="1"/>
  </si>
  <si>
    <t>選択欄</t>
    <rPh sb="0" eb="2">
      <t>センタク</t>
    </rPh>
    <rPh sb="2" eb="3">
      <t>ラン</t>
    </rPh>
    <phoneticPr fontId="1"/>
  </si>
  <si>
    <t>自動計算欄</t>
    <rPh sb="0" eb="2">
      <t>ジドウ</t>
    </rPh>
    <rPh sb="2" eb="4">
      <t>ケイサン</t>
    </rPh>
    <rPh sb="4" eb="5">
      <t>ラン</t>
    </rPh>
    <phoneticPr fontId="1"/>
  </si>
  <si>
    <t>種目</t>
    <rPh sb="0" eb="2">
      <t>シュモク</t>
    </rPh>
    <phoneticPr fontId="1"/>
  </si>
  <si>
    <t>定価（税込）</t>
  </si>
  <si>
    <t>フィットネス基礎理論</t>
  </si>
  <si>
    <t>グループエクササイズ指導理論</t>
  </si>
  <si>
    <t>AD指導理論</t>
  </si>
  <si>
    <t>RE指導理論</t>
  </si>
  <si>
    <t>SE指導理論</t>
  </si>
  <si>
    <t>AQW・AQD指導理論</t>
  </si>
  <si>
    <t>ウォーキングブック</t>
  </si>
  <si>
    <t>エグザミナー
価格（税込）</t>
    <phoneticPr fontId="1"/>
  </si>
  <si>
    <t>する</t>
    <phoneticPr fontId="1"/>
  </si>
  <si>
    <t>しない</t>
    <phoneticPr fontId="1"/>
  </si>
  <si>
    <t>▼実技講習会</t>
    <rPh sb="1" eb="3">
      <t>ジツギ</t>
    </rPh>
    <rPh sb="3" eb="6">
      <t>コウシュウカイ</t>
    </rPh>
    <phoneticPr fontId="1"/>
  </si>
  <si>
    <t>▼実技テスト</t>
    <rPh sb="1" eb="3">
      <t>ジツギ</t>
    </rPh>
    <phoneticPr fontId="1"/>
  </si>
  <si>
    <t>▼筆記テスト</t>
    <rPh sb="1" eb="3">
      <t>ヒッキ</t>
    </rPh>
    <phoneticPr fontId="1"/>
  </si>
  <si>
    <t>収入70%</t>
    <rPh sb="0" eb="2">
      <t>シュウニュウ</t>
    </rPh>
    <phoneticPr fontId="1"/>
  </si>
  <si>
    <t>種目選択欄</t>
    <rPh sb="0" eb="2">
      <t>シュモク</t>
    </rPh>
    <rPh sb="2" eb="4">
      <t>センタク</t>
    </rPh>
    <rPh sb="4" eb="5">
      <t>ラン</t>
    </rPh>
    <phoneticPr fontId="1"/>
  </si>
  <si>
    <t>西暦</t>
    <rPh sb="0" eb="2">
      <t>セイレキ</t>
    </rPh>
    <phoneticPr fontId="1"/>
  </si>
  <si>
    <t>提出日</t>
    <rPh sb="0" eb="2">
      <t>テイシュツ</t>
    </rPh>
    <rPh sb="2" eb="3">
      <t>ビ</t>
    </rPh>
    <phoneticPr fontId="1"/>
  </si>
  <si>
    <t>GFI　エグティブ開催　　　申請書　/　　報告書</t>
    <rPh sb="9" eb="11">
      <t>カイサイ</t>
    </rPh>
    <rPh sb="14" eb="17">
      <t>シンセイショ</t>
    </rPh>
    <rPh sb="21" eb="24">
      <t>ホウコクショ</t>
    </rPh>
    <phoneticPr fontId="1"/>
  </si>
  <si>
    <t>入力欄</t>
    <rPh sb="0" eb="2">
      <t>ニュウリョク</t>
    </rPh>
    <rPh sb="2" eb="3">
      <t>ラン</t>
    </rPh>
    <phoneticPr fontId="1"/>
  </si>
  <si>
    <t>JAFAウェブサイト等での告知</t>
    <rPh sb="10" eb="11">
      <t>トウ</t>
    </rPh>
    <rPh sb="13" eb="15">
      <t>コクチ</t>
    </rPh>
    <phoneticPr fontId="1"/>
  </si>
  <si>
    <t>連絡先（当日）</t>
    <rPh sb="0" eb="3">
      <t>レンラクサキ</t>
    </rPh>
    <rPh sb="4" eb="6">
      <t>トウジツ</t>
    </rPh>
    <phoneticPr fontId="1"/>
  </si>
  <si>
    <t>最少催行人数（実数）</t>
    <rPh sb="0" eb="2">
      <t>サイショウ</t>
    </rPh>
    <rPh sb="2" eb="4">
      <t>サイコウ</t>
    </rPh>
    <rPh sb="4" eb="5">
      <t>ニン</t>
    </rPh>
    <rPh sb="5" eb="6">
      <t>スウ</t>
    </rPh>
    <rPh sb="7" eb="9">
      <t>ジッスウ</t>
    </rPh>
    <phoneticPr fontId="1"/>
  </si>
  <si>
    <t>開催日</t>
    <rPh sb="0" eb="2">
      <t>カイサイ</t>
    </rPh>
    <rPh sb="2" eb="3">
      <t>ビ</t>
    </rPh>
    <phoneticPr fontId="1"/>
  </si>
  <si>
    <t>申請者</t>
    <rPh sb="0" eb="2">
      <t>シンセイ</t>
    </rPh>
    <rPh sb="2" eb="3">
      <t>シャ</t>
    </rPh>
    <phoneticPr fontId="1"/>
  </si>
  <si>
    <t>会場住所</t>
    <rPh sb="0" eb="2">
      <t>カイジョウ</t>
    </rPh>
    <rPh sb="2" eb="4">
      <t>ジュウショ</t>
    </rPh>
    <phoneticPr fontId="1"/>
  </si>
  <si>
    <t>会場URL</t>
    <rPh sb="0" eb="2">
      <t>カイジョウ</t>
    </rPh>
    <phoneticPr fontId="1"/>
  </si>
  <si>
    <t>I　レベル（120分/1種）</t>
    <rPh sb="9" eb="10">
      <t>フン</t>
    </rPh>
    <rPh sb="12" eb="13">
      <t>シュ</t>
    </rPh>
    <phoneticPr fontId="1"/>
  </si>
  <si>
    <t>BI　レベル（90分/1種）</t>
    <rPh sb="9" eb="10">
      <t>フン</t>
    </rPh>
    <rPh sb="12" eb="13">
      <t>シュ</t>
    </rPh>
    <phoneticPr fontId="1"/>
  </si>
  <si>
    <t>▼備考欄</t>
    <phoneticPr fontId="1"/>
  </si>
  <si>
    <t>筆記試験所要時間</t>
    <rPh sb="0" eb="2">
      <t>ヒッキ</t>
    </rPh>
    <rPh sb="2" eb="4">
      <t>シケン</t>
    </rPh>
    <rPh sb="4" eb="6">
      <t>ショヨウ</t>
    </rPh>
    <rPh sb="6" eb="8">
      <t>ジカン</t>
    </rPh>
    <phoneticPr fontId="1"/>
  </si>
  <si>
    <t>60分（F基礎、Gex理論、種目別理論）</t>
    <rPh sb="2" eb="3">
      <t>フン</t>
    </rPh>
    <rPh sb="5" eb="7">
      <t>キソ</t>
    </rPh>
    <rPh sb="11" eb="13">
      <t>リロン</t>
    </rPh>
    <rPh sb="14" eb="16">
      <t>シュモク</t>
    </rPh>
    <rPh sb="16" eb="17">
      <t>ベツ</t>
    </rPh>
    <rPh sb="17" eb="19">
      <t>リロン</t>
    </rPh>
    <phoneticPr fontId="1"/>
  </si>
  <si>
    <t>80分（F基礎、Gex理論、種目別理論×２）</t>
    <rPh sb="2" eb="3">
      <t>フン</t>
    </rPh>
    <rPh sb="5" eb="7">
      <t>キソ</t>
    </rPh>
    <rPh sb="11" eb="13">
      <t>リロン</t>
    </rPh>
    <rPh sb="14" eb="16">
      <t>シュモク</t>
    </rPh>
    <rPh sb="16" eb="17">
      <t>ベツ</t>
    </rPh>
    <rPh sb="17" eb="19">
      <t>リロン</t>
    </rPh>
    <phoneticPr fontId="1"/>
  </si>
  <si>
    <t>40分（種目別理論×２）</t>
    <rPh sb="2" eb="3">
      <t>フン</t>
    </rPh>
    <rPh sb="4" eb="6">
      <t>シュモク</t>
    </rPh>
    <rPh sb="6" eb="7">
      <t>ベツ</t>
    </rPh>
    <rPh sb="7" eb="9">
      <t>リロン</t>
    </rPh>
    <phoneticPr fontId="1"/>
  </si>
  <si>
    <t>50分（Gex理論、種目別理論×２）</t>
    <rPh sb="2" eb="3">
      <t>フン</t>
    </rPh>
    <rPh sb="7" eb="9">
      <t>リロン</t>
    </rPh>
    <rPh sb="10" eb="12">
      <t>シュモク</t>
    </rPh>
    <rPh sb="12" eb="13">
      <t>ベツ</t>
    </rPh>
    <rPh sb="13" eb="15">
      <t>リロン</t>
    </rPh>
    <phoneticPr fontId="1"/>
  </si>
  <si>
    <t>筆記試験１</t>
    <rPh sb="0" eb="2">
      <t>ヒッキ</t>
    </rPh>
    <rPh sb="2" eb="4">
      <t>シケン</t>
    </rPh>
    <phoneticPr fontId="1"/>
  </si>
  <si>
    <t>筆記試験２</t>
    <rPh sb="0" eb="2">
      <t>ヒッキ</t>
    </rPh>
    <rPh sb="2" eb="4">
      <t>シケン</t>
    </rPh>
    <phoneticPr fontId="1"/>
  </si>
  <si>
    <t>筆記試験３</t>
    <rPh sb="0" eb="2">
      <t>ヒッキ</t>
    </rPh>
    <rPh sb="2" eb="4">
      <t>シケン</t>
    </rPh>
    <phoneticPr fontId="1"/>
  </si>
  <si>
    <t>資格失効者
復帰講習会</t>
    <rPh sb="0" eb="2">
      <t>シカク</t>
    </rPh>
    <rPh sb="2" eb="4">
      <t>シッコウ</t>
    </rPh>
    <rPh sb="4" eb="5">
      <t>シャ</t>
    </rPh>
    <rPh sb="6" eb="7">
      <t>マタ</t>
    </rPh>
    <rPh sb="7" eb="8">
      <t>キ</t>
    </rPh>
    <rPh sb="8" eb="11">
      <t>コウシュウカイ</t>
    </rPh>
    <phoneticPr fontId="1"/>
  </si>
  <si>
    <t>30分（Gex理論、種目別理論）</t>
    <rPh sb="2" eb="3">
      <t>フン</t>
    </rPh>
    <rPh sb="7" eb="9">
      <t>リロン</t>
    </rPh>
    <rPh sb="10" eb="12">
      <t>シュモク</t>
    </rPh>
    <rPh sb="12" eb="13">
      <t>ベツ</t>
    </rPh>
    <rPh sb="13" eb="15">
      <t>リロン</t>
    </rPh>
    <phoneticPr fontId="1"/>
  </si>
  <si>
    <t>金額</t>
    <rPh sb="0" eb="2">
      <t>キンガク</t>
    </rPh>
    <phoneticPr fontId="1"/>
  </si>
  <si>
    <t>SEI</t>
  </si>
  <si>
    <t>20分（種目別理論）</t>
    <rPh sb="2" eb="3">
      <t>フン</t>
    </rPh>
    <rPh sb="4" eb="6">
      <t>シュモク</t>
    </rPh>
    <rPh sb="6" eb="7">
      <t>ベツ</t>
    </rPh>
    <rPh sb="7" eb="9">
      <t>リロン</t>
    </rPh>
    <phoneticPr fontId="1"/>
  </si>
  <si>
    <t>JAFA　花子</t>
    <rPh sb="5" eb="7">
      <t>ハナコ</t>
    </rPh>
    <phoneticPr fontId="1"/>
  </si>
  <si>
    <t>090-0000-0000</t>
    <phoneticPr fontId="1"/>
  </si>
  <si>
    <t>136-0071　東京都江東区亀戸**-**</t>
    <rPh sb="9" eb="17">
      <t>１３６－００７１</t>
    </rPh>
    <phoneticPr fontId="1"/>
  </si>
  <si>
    <t>http://www.****.jp/</t>
    <phoneticPr fontId="1"/>
  </si>
  <si>
    <t>する</t>
  </si>
  <si>
    <t>SEBI</t>
  </si>
  <si>
    <t>所要時間（内容）</t>
    <rPh sb="0" eb="2">
      <t>ショヨウ</t>
    </rPh>
    <rPh sb="2" eb="4">
      <t>ジカン</t>
    </rPh>
    <rPh sb="5" eb="7">
      <t>ナイヨウ</t>
    </rPh>
    <phoneticPr fontId="1"/>
  </si>
  <si>
    <t>傷害保険</t>
  </si>
  <si>
    <t>30分（F基礎のみ）</t>
    <rPh sb="2" eb="3">
      <t>フン</t>
    </rPh>
    <rPh sb="5" eb="7">
      <t>キソ</t>
    </rPh>
    <phoneticPr fontId="1"/>
  </si>
  <si>
    <t>40分（F基礎、Gex理論）</t>
    <rPh sb="2" eb="3">
      <t>フン</t>
    </rPh>
    <phoneticPr fontId="1"/>
  </si>
  <si>
    <t>日付</t>
    <rPh sb="0" eb="2">
      <t>ヒヅケ</t>
    </rPh>
    <phoneticPr fontId="1"/>
  </si>
  <si>
    <r>
      <t xml:space="preserve">※JAFAの保険を利用する
場合のみ入力
</t>
    </r>
    <r>
      <rPr>
        <b/>
        <sz val="10"/>
        <color theme="1"/>
        <rFont val="ＭＳ Ｐゴシック"/>
        <family val="3"/>
        <charset val="128"/>
        <scheme val="minor"/>
      </rPr>
      <t>スポーツ（レクリエーション）
傷害保険</t>
    </r>
    <r>
      <rPr>
        <sz val="10"/>
        <color theme="1"/>
        <rFont val="ＭＳ Ｐゴシック"/>
        <family val="2"/>
        <charset val="128"/>
        <scheme val="minor"/>
      </rPr>
      <t xml:space="preserve">
実数/1日　50円/1人</t>
    </r>
    <rPh sb="18" eb="20">
      <t>ニュウリョク</t>
    </rPh>
    <rPh sb="36" eb="38">
      <t>ショウガイ</t>
    </rPh>
    <rPh sb="38" eb="40">
      <t>ホケン</t>
    </rPh>
    <rPh sb="41" eb="43">
      <t>ジッスウ</t>
    </rPh>
    <rPh sb="45" eb="46">
      <t>ニチ</t>
    </rPh>
    <rPh sb="49" eb="50">
      <t>エン</t>
    </rPh>
    <rPh sb="52" eb="53">
      <t>リ</t>
    </rPh>
    <phoneticPr fontId="1"/>
  </si>
  <si>
    <t>2020年3月まで</t>
    <rPh sb="4" eb="5">
      <t>ネン</t>
    </rPh>
    <rPh sb="6" eb="7">
      <t>ガツ</t>
    </rPh>
    <phoneticPr fontId="1"/>
  </si>
  <si>
    <t>レベルアップ
講習会
および
資格失効者
復帰講習会</t>
    <rPh sb="7" eb="10">
      <t>コウシュウカイ</t>
    </rPh>
    <rPh sb="15" eb="17">
      <t>シカク</t>
    </rPh>
    <rPh sb="17" eb="19">
      <t>シッコウ</t>
    </rPh>
    <rPh sb="19" eb="20">
      <t>シャ</t>
    </rPh>
    <rPh sb="21" eb="23">
      <t>フッキ</t>
    </rPh>
    <rPh sb="23" eb="25">
      <t>コウシュウ</t>
    </rPh>
    <rPh sb="25" eb="26">
      <t>カイ</t>
    </rPh>
    <phoneticPr fontId="1"/>
  </si>
  <si>
    <t>実技講習会合計</t>
    <rPh sb="0" eb="2">
      <t>ジツギ</t>
    </rPh>
    <rPh sb="2" eb="5">
      <t>コウシュウカイ</t>
    </rPh>
    <rPh sb="5" eb="7">
      <t>ゴウケイ</t>
    </rPh>
    <phoneticPr fontId="1"/>
  </si>
  <si>
    <t>実技・筆記テスト合計</t>
    <rPh sb="0" eb="2">
      <t>ジツギ</t>
    </rPh>
    <rPh sb="3" eb="5">
      <t>ヒッキ</t>
    </rPh>
    <rPh sb="8" eb="10">
      <t>ゴウケイ</t>
    </rPh>
    <phoneticPr fontId="1"/>
  </si>
  <si>
    <t>**********</t>
    <phoneticPr fontId="1"/>
  </si>
  <si>
    <t>定員</t>
    <rPh sb="0" eb="2">
      <t>テイイン</t>
    </rPh>
    <phoneticPr fontId="1"/>
  </si>
  <si>
    <t>JAFAで加入</t>
  </si>
  <si>
    <t>消費税10％版</t>
    <rPh sb="0" eb="3">
      <t>ショウヒゼイ</t>
    </rPh>
    <rPh sb="6" eb="7">
      <t>バン</t>
    </rPh>
    <phoneticPr fontId="1"/>
  </si>
  <si>
    <t>リーフレット
希望枚数</t>
    <rPh sb="7" eb="9">
      <t>キボウ</t>
    </rPh>
    <rPh sb="9" eb="11">
      <t>マイスウ</t>
    </rPh>
    <phoneticPr fontId="1"/>
  </si>
  <si>
    <t>GFIパンフ
希望部数</t>
    <rPh sb="7" eb="9">
      <t>キボウ</t>
    </rPh>
    <rPh sb="9" eb="11">
      <t>ブスウ</t>
    </rPh>
    <phoneticPr fontId="1"/>
  </si>
  <si>
    <t>GFI総合パンフ
希望部数</t>
    <rPh sb="3" eb="5">
      <t>ソウゴウ</t>
    </rPh>
    <rPh sb="9" eb="11">
      <t>キボウ</t>
    </rPh>
    <rPh sb="11" eb="13">
      <t>ブスウ</t>
    </rPh>
    <phoneticPr fontId="1"/>
  </si>
  <si>
    <t>REBI（オンライン）</t>
  </si>
  <si>
    <t>20分（種目別理論）（オンライン）</t>
    <rPh sb="2" eb="3">
      <t>フン</t>
    </rPh>
    <rPh sb="4" eb="6">
      <t>シュモク</t>
    </rPh>
    <rPh sb="6" eb="7">
      <t>ベツ</t>
    </rPh>
    <rPh sb="7" eb="9">
      <t>リロン</t>
    </rPh>
    <phoneticPr fontId="1"/>
  </si>
  <si>
    <t>30分（F基礎のみ）（オンライン）</t>
    <rPh sb="2" eb="3">
      <t>フン</t>
    </rPh>
    <rPh sb="5" eb="7">
      <t>キソ</t>
    </rPh>
    <phoneticPr fontId="1"/>
  </si>
  <si>
    <t>30分（Gex理論、種目別理論）（オンライン）</t>
    <rPh sb="2" eb="3">
      <t>フン</t>
    </rPh>
    <rPh sb="7" eb="9">
      <t>リロン</t>
    </rPh>
    <rPh sb="10" eb="12">
      <t>シュモク</t>
    </rPh>
    <rPh sb="12" eb="13">
      <t>ベツ</t>
    </rPh>
    <rPh sb="13" eb="15">
      <t>リロン</t>
    </rPh>
    <phoneticPr fontId="1"/>
  </si>
  <si>
    <t>40分（種目別理論×２）（オンライン）</t>
    <rPh sb="2" eb="3">
      <t>フン</t>
    </rPh>
    <rPh sb="4" eb="6">
      <t>シュモク</t>
    </rPh>
    <rPh sb="6" eb="7">
      <t>ベツ</t>
    </rPh>
    <rPh sb="7" eb="9">
      <t>リロン</t>
    </rPh>
    <phoneticPr fontId="1"/>
  </si>
  <si>
    <t>40分（F基礎、Gex理論）（オンライン）</t>
    <rPh sb="2" eb="3">
      <t>フン</t>
    </rPh>
    <phoneticPr fontId="1"/>
  </si>
  <si>
    <t>50分（Gex理論、種目別理論×２）（オンライン）</t>
    <rPh sb="2" eb="3">
      <t>フン</t>
    </rPh>
    <rPh sb="7" eb="9">
      <t>リロン</t>
    </rPh>
    <rPh sb="10" eb="12">
      <t>シュモク</t>
    </rPh>
    <rPh sb="12" eb="13">
      <t>ベツ</t>
    </rPh>
    <rPh sb="13" eb="15">
      <t>リロン</t>
    </rPh>
    <phoneticPr fontId="1"/>
  </si>
  <si>
    <t>60分（F基礎、Gex理論、種目別理論）（オンライン）</t>
    <rPh sb="2" eb="3">
      <t>フン</t>
    </rPh>
    <rPh sb="5" eb="7">
      <t>キソ</t>
    </rPh>
    <rPh sb="11" eb="13">
      <t>リロン</t>
    </rPh>
    <rPh sb="14" eb="16">
      <t>シュモク</t>
    </rPh>
    <rPh sb="16" eb="17">
      <t>ベツ</t>
    </rPh>
    <rPh sb="17" eb="19">
      <t>リロン</t>
    </rPh>
    <phoneticPr fontId="1"/>
  </si>
  <si>
    <t>80分（F基礎、Gex理論、種目別理論×２）（オンライン）</t>
    <rPh sb="2" eb="3">
      <t>フン</t>
    </rPh>
    <rPh sb="5" eb="7">
      <t>キソ</t>
    </rPh>
    <rPh sb="11" eb="13">
      <t>リロン</t>
    </rPh>
    <rPh sb="14" eb="16">
      <t>シュモク</t>
    </rPh>
    <rPh sb="16" eb="17">
      <t>ベツ</t>
    </rPh>
    <rPh sb="17" eb="19">
      <t>リロン</t>
    </rPh>
    <phoneticPr fontId="1"/>
  </si>
  <si>
    <t>対面・オンライン版</t>
    <rPh sb="0" eb="2">
      <t>タイメン</t>
    </rPh>
    <rPh sb="8" eb="9">
      <t>バン</t>
    </rPh>
    <phoneticPr fontId="1"/>
  </si>
  <si>
    <t>講師謝金</t>
    <rPh sb="0" eb="2">
      <t>コウシ</t>
    </rPh>
    <rPh sb="2" eb="4">
      <t>シャキン</t>
    </rPh>
    <phoneticPr fontId="1"/>
  </si>
  <si>
    <t>サポーター謝金</t>
    <rPh sb="5" eb="7">
      <t>シャキン</t>
    </rPh>
    <phoneticPr fontId="1"/>
  </si>
  <si>
    <t>謝金計</t>
    <rPh sb="0" eb="2">
      <t>シャキン</t>
    </rPh>
    <rPh sb="2" eb="3">
      <t>ケイ</t>
    </rPh>
    <phoneticPr fontId="1"/>
  </si>
  <si>
    <t>（オンライン開催）　サポーターホスト名：</t>
    <rPh sb="6" eb="8">
      <t>カイサイ</t>
    </rPh>
    <rPh sb="18" eb="19">
      <t>メイ</t>
    </rPh>
    <phoneticPr fontId="1"/>
  </si>
  <si>
    <t>** **</t>
    <phoneticPr fontId="1"/>
  </si>
  <si>
    <t>ADBI　90分</t>
    <rPh sb="7" eb="8">
      <t>フン</t>
    </rPh>
    <phoneticPr fontId="1"/>
  </si>
  <si>
    <t>ADBI（オンライン約70分）</t>
    <rPh sb="10" eb="11">
      <t>ヤク</t>
    </rPh>
    <rPh sb="13" eb="14">
      <t>フン</t>
    </rPh>
    <phoneticPr fontId="1"/>
  </si>
  <si>
    <t>REBI（オンライン約70分）</t>
    <rPh sb="10" eb="11">
      <t>ヤク</t>
    </rPh>
    <rPh sb="13" eb="14">
      <t>フン</t>
    </rPh>
    <phoneticPr fontId="1"/>
  </si>
  <si>
    <t>SEBI（オンライン約70分）</t>
    <rPh sb="10" eb="11">
      <t>ヤク</t>
    </rPh>
    <rPh sb="13" eb="14">
      <t>フン</t>
    </rPh>
    <phoneticPr fontId="1"/>
  </si>
  <si>
    <t>AQDBI（オンライン約70分）</t>
    <rPh sb="11" eb="12">
      <t>ヤク</t>
    </rPh>
    <rPh sb="14" eb="15">
      <t>フン</t>
    </rPh>
    <phoneticPr fontId="1"/>
  </si>
  <si>
    <t>WEBI　90分</t>
    <phoneticPr fontId="1"/>
  </si>
  <si>
    <t>AQWBI　90分</t>
    <phoneticPr fontId="1"/>
  </si>
  <si>
    <t>AQDBI　90分</t>
    <phoneticPr fontId="1"/>
  </si>
  <si>
    <t>SEBI　90分</t>
    <phoneticPr fontId="1"/>
  </si>
  <si>
    <t>REBI　90分</t>
    <phoneticPr fontId="1"/>
  </si>
  <si>
    <t>ADI　120分</t>
    <rPh sb="7" eb="8">
      <t>フン</t>
    </rPh>
    <phoneticPr fontId="1"/>
  </si>
  <si>
    <t>REI　120分</t>
    <phoneticPr fontId="1"/>
  </si>
  <si>
    <t>SEI　120分</t>
    <phoneticPr fontId="1"/>
  </si>
  <si>
    <t>WEI　120分</t>
    <phoneticPr fontId="1"/>
  </si>
  <si>
    <t>AQWI　120分</t>
    <phoneticPr fontId="1"/>
  </si>
  <si>
    <t>AQDI　120分</t>
    <phoneticPr fontId="1"/>
  </si>
  <si>
    <t>BI　レベル</t>
    <phoneticPr fontId="1"/>
  </si>
  <si>
    <t>I　レベル</t>
    <phoneticPr fontId="1"/>
  </si>
  <si>
    <t>I　レベル</t>
    <phoneticPr fontId="1"/>
  </si>
  <si>
    <t>収入60%</t>
    <rPh sb="0" eb="2">
      <t>シュウニュウ</t>
    </rPh>
    <phoneticPr fontId="1"/>
  </si>
  <si>
    <t>種別</t>
    <rPh sb="0" eb="2">
      <t>シュベツ</t>
    </rPh>
    <phoneticPr fontId="1"/>
  </si>
  <si>
    <t>ADI</t>
  </si>
  <si>
    <t>ADBI</t>
  </si>
  <si>
    <t>ADBI</t>
    <phoneticPr fontId="1"/>
  </si>
  <si>
    <t>REBI</t>
    <phoneticPr fontId="1"/>
  </si>
  <si>
    <t>REI</t>
    <phoneticPr fontId="1"/>
  </si>
  <si>
    <t>SEBI</t>
    <phoneticPr fontId="1"/>
  </si>
  <si>
    <t>SEI</t>
    <phoneticPr fontId="1"/>
  </si>
  <si>
    <t>WEBI</t>
    <phoneticPr fontId="1"/>
  </si>
  <si>
    <t>WEI</t>
    <phoneticPr fontId="1"/>
  </si>
  <si>
    <t>AQWBI</t>
    <phoneticPr fontId="1"/>
  </si>
  <si>
    <t>AQWI</t>
    <phoneticPr fontId="1"/>
  </si>
  <si>
    <t>AQDBI</t>
    <phoneticPr fontId="1"/>
  </si>
  <si>
    <t>AQDI</t>
    <phoneticPr fontId="1"/>
  </si>
  <si>
    <t>ADI</t>
    <phoneticPr fontId="1"/>
  </si>
  <si>
    <t>ADBI（オンライン）</t>
    <phoneticPr fontId="1"/>
  </si>
  <si>
    <t>REBI（オンライン）</t>
    <phoneticPr fontId="1"/>
  </si>
  <si>
    <t>SEBI（オンライン）</t>
    <phoneticPr fontId="1"/>
  </si>
  <si>
    <t>AQDBI（オンライン）</t>
    <phoneticPr fontId="1"/>
  </si>
  <si>
    <t>2023年度～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</si>
</sst>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_ "/>
    <numFmt numFmtId="178" formatCode="00"/>
    <numFmt numFmtId="179" formatCode="yyyy/m/d\(aaa\)"/>
    <numFmt numFmtId="180" formatCode="m/d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9" tint="-0.249977111117893"/>
      <name val="ＭＳ Ｐゴシック"/>
      <family val="2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2"/>
      <color rgb="FF00863D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D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FFE6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4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indexed="64"/>
      </top>
      <bottom style="dotted">
        <color auto="1"/>
      </bottom>
      <diagonal/>
    </border>
    <border>
      <left style="medium">
        <color rgb="FFC00000"/>
      </left>
      <right style="medium">
        <color rgb="FFC00000"/>
      </right>
      <top style="dotted">
        <color auto="1"/>
      </top>
      <bottom style="dotted">
        <color auto="1"/>
      </bottom>
      <diagonal/>
    </border>
    <border>
      <left style="medium">
        <color rgb="FFC00000"/>
      </left>
      <right style="medium">
        <color rgb="FFC00000"/>
      </right>
      <top style="dotted">
        <color auto="1"/>
      </top>
      <bottom style="medium">
        <color rgb="FFC0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rgb="FFC00000"/>
      </right>
      <top style="medium">
        <color indexed="64"/>
      </top>
      <bottom/>
      <diagonal/>
    </border>
    <border>
      <left style="dotted">
        <color auto="1"/>
      </left>
      <right style="medium">
        <color rgb="FFC00000"/>
      </right>
      <top/>
      <bottom/>
      <diagonal/>
    </border>
    <border>
      <left style="dotted">
        <color auto="1"/>
      </left>
      <right style="medium">
        <color rgb="FFC00000"/>
      </right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dotted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6" xfId="0" applyBorder="1">
      <alignment vertical="center"/>
    </xf>
    <xf numFmtId="176" fontId="0" fillId="0" borderId="7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176" fontId="0" fillId="4" borderId="9" xfId="0" applyNumberFormat="1" applyFill="1" applyBorder="1">
      <alignment vertical="center"/>
    </xf>
    <xf numFmtId="176" fontId="0" fillId="4" borderId="13" xfId="0" applyNumberFormat="1" applyFill="1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0" fillId="0" borderId="21" xfId="0" applyBorder="1">
      <alignment vertical="center"/>
    </xf>
    <xf numFmtId="0" fontId="0" fillId="0" borderId="16" xfId="0" applyBorder="1">
      <alignment vertical="center"/>
    </xf>
    <xf numFmtId="0" fontId="3" fillId="0" borderId="17" xfId="0" applyFont="1" applyBorder="1">
      <alignment vertical="center"/>
    </xf>
    <xf numFmtId="0" fontId="0" fillId="0" borderId="17" xfId="0" applyBorder="1">
      <alignment vertical="center"/>
    </xf>
    <xf numFmtId="176" fontId="0" fillId="0" borderId="18" xfId="0" applyNumberFormat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29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9" fontId="0" fillId="0" borderId="0" xfId="0" applyNumberFormat="1">
      <alignment vertical="center"/>
    </xf>
    <xf numFmtId="0" fontId="0" fillId="0" borderId="33" xfId="0" applyBorder="1">
      <alignment vertical="center"/>
    </xf>
    <xf numFmtId="3" fontId="0" fillId="0" borderId="33" xfId="0" applyNumberFormat="1" applyBorder="1">
      <alignment vertical="center"/>
    </xf>
    <xf numFmtId="0" fontId="0" fillId="0" borderId="33" xfId="0" applyBorder="1" applyAlignment="1">
      <alignment horizontal="center" vertical="center" wrapText="1"/>
    </xf>
    <xf numFmtId="0" fontId="7" fillId="0" borderId="0" xfId="0" applyFont="1" applyAlignment="1"/>
    <xf numFmtId="38" fontId="0" fillId="0" borderId="0" xfId="1" applyFont="1" applyFill="1" applyBorder="1">
      <alignment vertical="center"/>
    </xf>
    <xf numFmtId="38" fontId="0" fillId="0" borderId="35" xfId="1" applyFont="1" applyFill="1" applyBorder="1" applyAlignment="1">
      <alignment horizontal="center" vertical="center" wrapText="1"/>
    </xf>
    <xf numFmtId="38" fontId="0" fillId="0" borderId="36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 wrapText="1"/>
    </xf>
    <xf numFmtId="9" fontId="4" fillId="5" borderId="6" xfId="0" applyNumberFormat="1" applyFont="1" applyFill="1" applyBorder="1" applyAlignment="1">
      <alignment horizontal="center" vertical="center"/>
    </xf>
    <xf numFmtId="38" fontId="0" fillId="5" borderId="34" xfId="1" applyFont="1" applyFill="1" applyBorder="1">
      <alignment vertical="center"/>
    </xf>
    <xf numFmtId="38" fontId="0" fillId="5" borderId="35" xfId="1" applyFont="1" applyFill="1" applyBorder="1">
      <alignment vertical="center"/>
    </xf>
    <xf numFmtId="38" fontId="0" fillId="5" borderId="36" xfId="1" applyFont="1" applyFill="1" applyBorder="1">
      <alignment vertical="center"/>
    </xf>
    <xf numFmtId="38" fontId="0" fillId="5" borderId="35" xfId="1" applyFont="1" applyFill="1" applyBorder="1" applyAlignment="1">
      <alignment horizontal="right" vertical="center" wrapText="1"/>
    </xf>
    <xf numFmtId="38" fontId="0" fillId="5" borderId="36" xfId="1" applyFont="1" applyFill="1" applyBorder="1" applyAlignment="1">
      <alignment horizontal="right" vertical="center" wrapText="1"/>
    </xf>
    <xf numFmtId="38" fontId="0" fillId="5" borderId="37" xfId="1" applyFont="1" applyFill="1" applyBorder="1" applyAlignment="1">
      <alignment horizontal="right" vertical="center"/>
    </xf>
    <xf numFmtId="38" fontId="4" fillId="5" borderId="36" xfId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0" xfId="0" applyFill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4" borderId="27" xfId="0" applyFill="1" applyBorder="1">
      <alignment vertical="center"/>
    </xf>
    <xf numFmtId="0" fontId="0" fillId="4" borderId="28" xfId="0" applyFill="1" applyBorder="1">
      <alignment vertical="center"/>
    </xf>
    <xf numFmtId="0" fontId="0" fillId="6" borderId="8" xfId="0" applyFill="1" applyBorder="1">
      <alignment vertical="center"/>
    </xf>
    <xf numFmtId="0" fontId="0" fillId="6" borderId="0" xfId="0" applyFill="1">
      <alignment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39" xfId="0" applyBorder="1">
      <alignment vertical="center"/>
    </xf>
    <xf numFmtId="178" fontId="0" fillId="0" borderId="0" xfId="0" applyNumberFormat="1" applyAlignment="1">
      <alignment horizontal="center" vertical="center"/>
    </xf>
    <xf numFmtId="176" fontId="3" fillId="4" borderId="0" xfId="0" applyNumberFormat="1" applyFont="1" applyFill="1" applyAlignment="1">
      <alignment horizontal="right" vertical="center"/>
    </xf>
    <xf numFmtId="38" fontId="0" fillId="0" borderId="37" xfId="1" applyFont="1" applyFill="1" applyBorder="1" applyAlignment="1">
      <alignment horizontal="center" vertical="center" wrapText="1"/>
    </xf>
    <xf numFmtId="38" fontId="0" fillId="5" borderId="37" xfId="1" applyFont="1" applyFill="1" applyBorder="1" applyAlignment="1">
      <alignment horizontal="right" vertical="center" wrapText="1"/>
    </xf>
    <xf numFmtId="176" fontId="0" fillId="4" borderId="53" xfId="0" applyNumberFormat="1" applyFill="1" applyBorder="1">
      <alignment vertical="center"/>
    </xf>
    <xf numFmtId="9" fontId="4" fillId="5" borderId="17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49" xfId="0" applyBorder="1">
      <alignment vertical="center"/>
    </xf>
    <xf numFmtId="0" fontId="0" fillId="0" borderId="20" xfId="0" applyBorder="1">
      <alignment vertical="center"/>
    </xf>
    <xf numFmtId="38" fontId="0" fillId="5" borderId="37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0" fillId="5" borderId="34" xfId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 applyProtection="1">
      <alignment vertical="top" wrapText="1"/>
      <protection locked="0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6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178" fontId="0" fillId="2" borderId="1" xfId="0" applyNumberForma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12" xfId="0" applyBorder="1">
      <alignment vertical="center"/>
    </xf>
    <xf numFmtId="0" fontId="0" fillId="2" borderId="11" xfId="0" applyFill="1" applyBorder="1">
      <alignment vertical="center"/>
    </xf>
    <xf numFmtId="178" fontId="0" fillId="2" borderId="11" xfId="0" applyNumberFormat="1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 wrapText="1"/>
    </xf>
    <xf numFmtId="0" fontId="0" fillId="2" borderId="46" xfId="0" applyFill="1" applyBorder="1">
      <alignment vertical="center"/>
    </xf>
    <xf numFmtId="178" fontId="0" fillId="2" borderId="46" xfId="0" applyNumberFormat="1" applyFill="1" applyBorder="1">
      <alignment vertical="center"/>
    </xf>
    <xf numFmtId="0" fontId="0" fillId="3" borderId="52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3" fillId="8" borderId="54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5" fillId="6" borderId="22" xfId="0" applyFont="1" applyFill="1" applyBorder="1" applyAlignment="1">
      <alignment horizontal="center" vertical="center"/>
    </xf>
    <xf numFmtId="0" fontId="16" fillId="0" borderId="23" xfId="0" applyFont="1" applyBorder="1">
      <alignment vertical="center"/>
    </xf>
    <xf numFmtId="0" fontId="16" fillId="0" borderId="22" xfId="0" applyFont="1" applyBorder="1">
      <alignment vertical="center"/>
    </xf>
    <xf numFmtId="0" fontId="16" fillId="2" borderId="22" xfId="0" applyFont="1" applyFill="1" applyBorder="1">
      <alignment vertical="center"/>
    </xf>
    <xf numFmtId="178" fontId="16" fillId="2" borderId="22" xfId="0" applyNumberFormat="1" applyFont="1" applyFill="1" applyBorder="1">
      <alignment vertical="center"/>
    </xf>
    <xf numFmtId="0" fontId="16" fillId="0" borderId="24" xfId="0" applyFont="1" applyBorder="1" applyAlignment="1">
      <alignment horizontal="center" vertical="center"/>
    </xf>
    <xf numFmtId="0" fontId="16" fillId="3" borderId="42" xfId="0" applyFont="1" applyFill="1" applyBorder="1" applyAlignment="1">
      <alignment horizontal="center" vertical="center"/>
    </xf>
    <xf numFmtId="176" fontId="16" fillId="4" borderId="25" xfId="0" applyNumberFormat="1" applyFont="1" applyFill="1" applyBorder="1">
      <alignment vertical="center"/>
    </xf>
    <xf numFmtId="0" fontId="15" fillId="6" borderId="1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6" fillId="2" borderId="1" xfId="0" applyFont="1" applyFill="1" applyBorder="1">
      <alignment vertical="center"/>
    </xf>
    <xf numFmtId="178" fontId="16" fillId="2" borderId="1" xfId="0" applyNumberFormat="1" applyFont="1" applyFill="1" applyBorder="1">
      <alignment vertical="center"/>
    </xf>
    <xf numFmtId="0" fontId="16" fillId="0" borderId="3" xfId="0" applyFont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176" fontId="16" fillId="4" borderId="9" xfId="0" applyNumberFormat="1" applyFont="1" applyFill="1" applyBorder="1">
      <alignment vertical="center"/>
    </xf>
    <xf numFmtId="0" fontId="15" fillId="6" borderId="11" xfId="0" applyFont="1" applyFill="1" applyBorder="1" applyAlignment="1">
      <alignment horizontal="center" vertical="center"/>
    </xf>
    <xf numFmtId="0" fontId="16" fillId="0" borderId="12" xfId="0" applyFont="1" applyBorder="1">
      <alignment vertical="center"/>
    </xf>
    <xf numFmtId="0" fontId="16" fillId="0" borderId="11" xfId="0" applyFont="1" applyBorder="1">
      <alignment vertical="center"/>
    </xf>
    <xf numFmtId="0" fontId="16" fillId="2" borderId="11" xfId="0" applyFont="1" applyFill="1" applyBorder="1">
      <alignment vertical="center"/>
    </xf>
    <xf numFmtId="178" fontId="16" fillId="2" borderId="11" xfId="0" applyNumberFormat="1" applyFont="1" applyFill="1" applyBorder="1">
      <alignment vertical="center"/>
    </xf>
    <xf numFmtId="0" fontId="16" fillId="0" borderId="26" xfId="0" applyFont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176" fontId="16" fillId="4" borderId="13" xfId="0" applyNumberFormat="1" applyFont="1" applyFill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176" fontId="15" fillId="4" borderId="0" xfId="0" applyNumberFormat="1" applyFont="1" applyFill="1" applyAlignment="1">
      <alignment horizontal="right" vertical="center"/>
    </xf>
    <xf numFmtId="0" fontId="15" fillId="6" borderId="46" xfId="0" applyFont="1" applyFill="1" applyBorder="1" applyAlignment="1">
      <alignment horizontal="center" vertical="center" wrapText="1"/>
    </xf>
    <xf numFmtId="0" fontId="16" fillId="0" borderId="46" xfId="0" applyFont="1" applyBorder="1">
      <alignment vertical="center"/>
    </xf>
    <xf numFmtId="0" fontId="16" fillId="2" borderId="46" xfId="0" applyFont="1" applyFill="1" applyBorder="1">
      <alignment vertical="center"/>
    </xf>
    <xf numFmtId="178" fontId="16" fillId="2" borderId="46" xfId="0" applyNumberFormat="1" applyFont="1" applyFill="1" applyBorder="1">
      <alignment vertical="center"/>
    </xf>
    <xf numFmtId="0" fontId="16" fillId="3" borderId="52" xfId="0" applyFont="1" applyFill="1" applyBorder="1" applyAlignment="1">
      <alignment horizontal="center" vertical="center"/>
    </xf>
    <xf numFmtId="176" fontId="16" fillId="4" borderId="53" xfId="0" applyNumberFormat="1" applyFont="1" applyFill="1" applyBorder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6" borderId="46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>
      <alignment vertical="center"/>
    </xf>
    <xf numFmtId="0" fontId="16" fillId="0" borderId="6" xfId="0" applyFont="1" applyBorder="1" applyAlignment="1">
      <alignment horizontal="center" vertical="center"/>
    </xf>
    <xf numFmtId="176" fontId="15" fillId="4" borderId="6" xfId="0" applyNumberFormat="1" applyFont="1" applyFill="1" applyBorder="1" applyAlignment="1">
      <alignment horizontal="right" vertical="center"/>
    </xf>
    <xf numFmtId="0" fontId="3" fillId="6" borderId="22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left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3" borderId="60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65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176" fontId="18" fillId="4" borderId="63" xfId="0" applyNumberFormat="1" applyFont="1" applyFill="1" applyBorder="1" applyAlignment="1">
      <alignment horizontal="right" vertical="center"/>
    </xf>
    <xf numFmtId="176" fontId="18" fillId="4" borderId="62" xfId="0" applyNumberFormat="1" applyFont="1" applyFill="1" applyBorder="1" applyAlignment="1">
      <alignment horizontal="right" vertical="center"/>
    </xf>
    <xf numFmtId="176" fontId="18" fillId="4" borderId="64" xfId="0" applyNumberFormat="1" applyFont="1" applyFill="1" applyBorder="1" applyAlignment="1">
      <alignment horizontal="right" vertical="center"/>
    </xf>
    <xf numFmtId="176" fontId="19" fillId="4" borderId="18" xfId="0" applyNumberFormat="1" applyFont="1" applyFill="1" applyBorder="1">
      <alignment vertical="center"/>
    </xf>
    <xf numFmtId="0" fontId="0" fillId="0" borderId="0" xfId="0" applyAlignment="1"/>
    <xf numFmtId="0" fontId="15" fillId="6" borderId="22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6" borderId="1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Protection="1">
      <alignment vertical="center"/>
      <protection locked="0"/>
    </xf>
    <xf numFmtId="0" fontId="16" fillId="2" borderId="1" xfId="0" applyFont="1" applyFill="1" applyBorder="1" applyProtection="1">
      <alignment vertical="center"/>
      <protection locked="0"/>
    </xf>
    <xf numFmtId="0" fontId="16" fillId="2" borderId="11" xfId="0" applyFont="1" applyFill="1" applyBorder="1" applyProtection="1">
      <alignment vertical="center"/>
      <protection locked="0"/>
    </xf>
    <xf numFmtId="178" fontId="16" fillId="2" borderId="22" xfId="0" applyNumberFormat="1" applyFont="1" applyFill="1" applyBorder="1" applyProtection="1">
      <alignment vertical="center"/>
      <protection locked="0"/>
    </xf>
    <xf numFmtId="178" fontId="16" fillId="2" borderId="1" xfId="0" applyNumberFormat="1" applyFont="1" applyFill="1" applyBorder="1" applyProtection="1">
      <alignment vertical="center"/>
      <protection locked="0"/>
    </xf>
    <xf numFmtId="178" fontId="16" fillId="2" borderId="11" xfId="0" applyNumberFormat="1" applyFont="1" applyFill="1" applyBorder="1" applyProtection="1">
      <alignment vertical="center"/>
      <protection locked="0"/>
    </xf>
    <xf numFmtId="0" fontId="16" fillId="3" borderId="42" xfId="0" applyFont="1" applyFill="1" applyBorder="1" applyAlignment="1" applyProtection="1">
      <alignment horizontal="center" vertical="center"/>
      <protection locked="0"/>
    </xf>
    <xf numFmtId="0" fontId="16" fillId="3" borderId="43" xfId="0" applyFont="1" applyFill="1" applyBorder="1" applyAlignment="1" applyProtection="1">
      <alignment horizontal="center" vertical="center"/>
      <protection locked="0"/>
    </xf>
    <xf numFmtId="0" fontId="16" fillId="3" borderId="44" xfId="0" applyFont="1" applyFill="1" applyBorder="1" applyAlignment="1" applyProtection="1">
      <alignment horizontal="center" vertical="center"/>
      <protection locked="0"/>
    </xf>
    <xf numFmtId="0" fontId="16" fillId="2" borderId="46" xfId="0" applyFont="1" applyFill="1" applyBorder="1" applyProtection="1">
      <alignment vertical="center"/>
      <protection locked="0"/>
    </xf>
    <xf numFmtId="178" fontId="16" fillId="2" borderId="46" xfId="0" applyNumberFormat="1" applyFont="1" applyFill="1" applyBorder="1" applyProtection="1">
      <alignment vertical="center"/>
      <protection locked="0"/>
    </xf>
    <xf numFmtId="0" fontId="16" fillId="3" borderId="52" xfId="0" applyFont="1" applyFill="1" applyBorder="1" applyAlignment="1" applyProtection="1">
      <alignment horizontal="center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6" fillId="3" borderId="60" xfId="0" applyFont="1" applyFill="1" applyBorder="1" applyAlignment="1" applyProtection="1">
      <alignment horizontal="center" vertical="center"/>
      <protection locked="0"/>
    </xf>
    <xf numFmtId="176" fontId="19" fillId="0" borderId="33" xfId="0" applyNumberFormat="1" applyFont="1" applyBorder="1">
      <alignment vertical="center"/>
    </xf>
    <xf numFmtId="0" fontId="21" fillId="0" borderId="0" xfId="0" applyFont="1" applyAlignment="1"/>
    <xf numFmtId="0" fontId="2" fillId="0" borderId="0" xfId="0" applyFont="1" applyProtection="1">
      <alignment vertical="center"/>
      <protection locked="0"/>
    </xf>
    <xf numFmtId="0" fontId="23" fillId="0" borderId="6" xfId="0" applyFont="1" applyBorder="1" applyAlignment="1">
      <alignment horizontal="center" vertical="center"/>
    </xf>
    <xf numFmtId="38" fontId="24" fillId="0" borderId="34" xfId="1" applyFont="1" applyFill="1" applyBorder="1">
      <alignment vertical="center"/>
    </xf>
    <xf numFmtId="38" fontId="24" fillId="0" borderId="35" xfId="1" applyFont="1" applyFill="1" applyBorder="1">
      <alignment vertical="center"/>
    </xf>
    <xf numFmtId="38" fontId="24" fillId="0" borderId="36" xfId="1" applyFont="1" applyFill="1" applyBorder="1">
      <alignment vertical="center"/>
    </xf>
    <xf numFmtId="0" fontId="23" fillId="0" borderId="17" xfId="0" applyFont="1" applyBorder="1" applyAlignment="1">
      <alignment horizontal="center" vertical="center"/>
    </xf>
    <xf numFmtId="38" fontId="24" fillId="0" borderId="37" xfId="1" applyFont="1" applyFill="1" applyBorder="1">
      <alignment vertical="center"/>
    </xf>
    <xf numFmtId="38" fontId="24" fillId="0" borderId="22" xfId="1" applyFont="1" applyFill="1" applyBorder="1" applyAlignment="1">
      <alignment horizontal="right" vertical="center"/>
    </xf>
    <xf numFmtId="38" fontId="24" fillId="0" borderId="37" xfId="1" applyFont="1" applyFill="1" applyBorder="1" applyAlignment="1">
      <alignment horizontal="right" vertical="center"/>
    </xf>
    <xf numFmtId="38" fontId="24" fillId="0" borderId="36" xfId="1" applyFont="1" applyFill="1" applyBorder="1" applyAlignment="1">
      <alignment horizontal="right"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9" borderId="0" xfId="0" applyFill="1">
      <alignment vertical="center"/>
    </xf>
    <xf numFmtId="38" fontId="0" fillId="9" borderId="0" xfId="1" applyFont="1" applyFill="1">
      <alignment vertical="center"/>
    </xf>
    <xf numFmtId="0" fontId="0" fillId="0" borderId="33" xfId="0" applyBorder="1" applyAlignment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176" fontId="18" fillId="4" borderId="78" xfId="0" applyNumberFormat="1" applyFont="1" applyFill="1" applyBorder="1" applyAlignment="1">
      <alignment horizontal="right" vertical="center"/>
    </xf>
    <xf numFmtId="176" fontId="18" fillId="4" borderId="79" xfId="0" applyNumberFormat="1" applyFont="1" applyFill="1" applyBorder="1" applyAlignment="1">
      <alignment horizontal="right" vertical="center"/>
    </xf>
    <xf numFmtId="176" fontId="18" fillId="4" borderId="80" xfId="0" applyNumberFormat="1" applyFont="1" applyFill="1" applyBorder="1" applyAlignment="1">
      <alignment horizontal="right" vertical="center"/>
    </xf>
    <xf numFmtId="0" fontId="3" fillId="6" borderId="22" xfId="0" applyFont="1" applyFill="1" applyBorder="1" applyAlignment="1" applyProtection="1">
      <alignment horizontal="left"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1" xfId="0" applyFont="1" applyFill="1" applyBorder="1" applyAlignment="1" applyProtection="1">
      <alignment horizontal="left" vertical="center" wrapText="1"/>
      <protection locked="0"/>
    </xf>
    <xf numFmtId="9" fontId="4" fillId="10" borderId="17" xfId="0" applyNumberFormat="1" applyFont="1" applyFill="1" applyBorder="1" applyAlignment="1">
      <alignment horizontal="center" vertical="center"/>
    </xf>
    <xf numFmtId="38" fontId="0" fillId="10" borderId="34" xfId="1" applyFont="1" applyFill="1" applyBorder="1" applyAlignment="1">
      <alignment horizontal="right" vertical="center"/>
    </xf>
    <xf numFmtId="38" fontId="0" fillId="10" borderId="37" xfId="1" applyFont="1" applyFill="1" applyBorder="1" applyAlignment="1">
      <alignment horizontal="right" vertical="center"/>
    </xf>
    <xf numFmtId="38" fontId="8" fillId="10" borderId="36" xfId="1" applyFont="1" applyFill="1" applyBorder="1" applyAlignment="1">
      <alignment horizontal="right" vertical="center"/>
    </xf>
    <xf numFmtId="0" fontId="0" fillId="0" borderId="4" xfId="0" applyBorder="1" applyAlignment="1">
      <alignment horizontal="center"/>
    </xf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28" fillId="0" borderId="75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177" fontId="22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6" fillId="3" borderId="30" xfId="0" applyFont="1" applyFill="1" applyBorder="1" applyAlignment="1" applyProtection="1">
      <alignment horizontal="center" vertical="center"/>
      <protection locked="0"/>
    </xf>
    <xf numFmtId="0" fontId="16" fillId="3" borderId="31" xfId="0" applyFont="1" applyFill="1" applyBorder="1" applyAlignment="1" applyProtection="1">
      <alignment horizontal="center" vertical="center"/>
      <protection locked="0"/>
    </xf>
    <xf numFmtId="0" fontId="16" fillId="3" borderId="35" xfId="0" applyFont="1" applyFill="1" applyBorder="1" applyAlignment="1" applyProtection="1">
      <alignment horizontal="center" vertical="center"/>
      <protection locked="0"/>
    </xf>
    <xf numFmtId="179" fontId="16" fillId="3" borderId="30" xfId="0" applyNumberFormat="1" applyFont="1" applyFill="1" applyBorder="1" applyAlignment="1" applyProtection="1">
      <alignment horizontal="center" vertical="center"/>
      <protection locked="0"/>
    </xf>
    <xf numFmtId="179" fontId="16" fillId="3" borderId="31" xfId="0" applyNumberFormat="1" applyFont="1" applyFill="1" applyBorder="1" applyAlignment="1" applyProtection="1">
      <alignment horizontal="center" vertical="center"/>
      <protection locked="0"/>
    </xf>
    <xf numFmtId="179" fontId="16" fillId="3" borderId="35" xfId="0" applyNumberFormat="1" applyFont="1" applyFill="1" applyBorder="1" applyAlignment="1" applyProtection="1">
      <alignment horizontal="center" vertical="center"/>
      <protection locked="0"/>
    </xf>
    <xf numFmtId="0" fontId="16" fillId="3" borderId="81" xfId="0" applyFont="1" applyFill="1" applyBorder="1" applyAlignment="1" applyProtection="1">
      <alignment horizontal="center" vertical="center"/>
      <protection locked="0"/>
    </xf>
    <xf numFmtId="0" fontId="16" fillId="3" borderId="82" xfId="0" applyFont="1" applyFill="1" applyBorder="1" applyAlignment="1" applyProtection="1">
      <alignment horizontal="center" vertical="center"/>
      <protection locked="0"/>
    </xf>
    <xf numFmtId="0" fontId="16" fillId="3" borderId="36" xfId="0" applyFont="1" applyFill="1" applyBorder="1" applyAlignment="1" applyProtection="1">
      <alignment horizontal="center" vertical="center"/>
      <protection locked="0"/>
    </xf>
    <xf numFmtId="179" fontId="16" fillId="3" borderId="26" xfId="0" applyNumberFormat="1" applyFont="1" applyFill="1" applyBorder="1" applyAlignment="1" applyProtection="1">
      <alignment horizontal="center" vertical="center"/>
      <protection locked="0"/>
    </xf>
    <xf numFmtId="179" fontId="16" fillId="3" borderId="28" xfId="0" applyNumberFormat="1" applyFont="1" applyFill="1" applyBorder="1" applyAlignment="1" applyProtection="1">
      <alignment horizontal="center" vertical="center"/>
      <protection locked="0"/>
    </xf>
    <xf numFmtId="179" fontId="16" fillId="3" borderId="40" xfId="0" applyNumberFormat="1" applyFont="1" applyFill="1" applyBorder="1" applyAlignment="1" applyProtection="1">
      <alignment horizontal="center" vertical="center"/>
      <protection locked="0"/>
    </xf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38" xfId="0" applyFont="1" applyFill="1" applyBorder="1" applyAlignment="1" applyProtection="1">
      <alignment horizontal="center" vertical="center"/>
      <protection locked="0"/>
    </xf>
    <xf numFmtId="179" fontId="16" fillId="3" borderId="24" xfId="0" applyNumberFormat="1" applyFont="1" applyFill="1" applyBorder="1" applyAlignment="1" applyProtection="1">
      <alignment horizontal="center" vertical="center"/>
      <protection locked="0"/>
    </xf>
    <xf numFmtId="179" fontId="16" fillId="3" borderId="6" xfId="0" applyNumberFormat="1" applyFont="1" applyFill="1" applyBorder="1" applyAlignment="1" applyProtection="1">
      <alignment horizontal="center" vertical="center"/>
      <protection locked="0"/>
    </xf>
    <xf numFmtId="179" fontId="16" fillId="3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38" xfId="0" applyFont="1" applyFill="1" applyBorder="1" applyAlignment="1">
      <alignment horizontal="center" vertical="center"/>
    </xf>
    <xf numFmtId="179" fontId="16" fillId="3" borderId="3" xfId="0" applyNumberFormat="1" applyFont="1" applyFill="1" applyBorder="1" applyAlignment="1">
      <alignment horizontal="center" vertical="center"/>
    </xf>
    <xf numFmtId="179" fontId="16" fillId="3" borderId="0" xfId="0" applyNumberFormat="1" applyFont="1" applyFill="1" applyAlignment="1">
      <alignment horizontal="center" vertical="center"/>
    </xf>
    <xf numFmtId="179" fontId="16" fillId="3" borderId="39" xfId="0" applyNumberFormat="1" applyFont="1" applyFill="1" applyBorder="1" applyAlignment="1">
      <alignment horizontal="center" vertical="center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6" fillId="3" borderId="40" xfId="0" applyFont="1" applyFill="1" applyBorder="1" applyAlignment="1" applyProtection="1">
      <alignment horizontal="center" vertical="center"/>
      <protection locked="0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179" fontId="16" fillId="3" borderId="30" xfId="0" applyNumberFormat="1" applyFont="1" applyFill="1" applyBorder="1" applyAlignment="1">
      <alignment horizontal="center" vertical="center"/>
    </xf>
    <xf numFmtId="179" fontId="16" fillId="3" borderId="31" xfId="0" applyNumberFormat="1" applyFont="1" applyFill="1" applyBorder="1" applyAlignment="1">
      <alignment horizontal="center" vertical="center"/>
    </xf>
    <xf numFmtId="179" fontId="16" fillId="3" borderId="35" xfId="0" applyNumberFormat="1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horizontal="center" vertical="center"/>
    </xf>
    <xf numFmtId="179" fontId="16" fillId="3" borderId="26" xfId="0" applyNumberFormat="1" applyFont="1" applyFill="1" applyBorder="1" applyAlignment="1">
      <alignment horizontal="center" vertical="center"/>
    </xf>
    <xf numFmtId="179" fontId="16" fillId="3" borderId="28" xfId="0" applyNumberFormat="1" applyFont="1" applyFill="1" applyBorder="1" applyAlignment="1">
      <alignment horizontal="center" vertical="center"/>
    </xf>
    <xf numFmtId="179" fontId="16" fillId="3" borderId="4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179" fontId="0" fillId="3" borderId="3" xfId="0" applyNumberFormat="1" applyFill="1" applyBorder="1" applyAlignment="1">
      <alignment horizontal="center" vertical="center"/>
    </xf>
    <xf numFmtId="179" fontId="0" fillId="3" borderId="0" xfId="0" applyNumberFormat="1" applyFill="1" applyAlignment="1">
      <alignment horizontal="center" vertical="center"/>
    </xf>
    <xf numFmtId="179" fontId="0" fillId="3" borderId="39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179" fontId="0" fillId="3" borderId="30" xfId="0" applyNumberFormat="1" applyFill="1" applyBorder="1" applyAlignment="1">
      <alignment horizontal="center" vertical="center"/>
    </xf>
    <xf numFmtId="179" fontId="0" fillId="3" borderId="31" xfId="0" applyNumberFormat="1" applyFill="1" applyBorder="1" applyAlignment="1">
      <alignment horizontal="center" vertical="center"/>
    </xf>
    <xf numFmtId="179" fontId="0" fillId="3" borderId="35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179" fontId="0" fillId="3" borderId="26" xfId="0" applyNumberFormat="1" applyFill="1" applyBorder="1" applyAlignment="1">
      <alignment horizontal="center" vertical="center"/>
    </xf>
    <xf numFmtId="179" fontId="0" fillId="3" borderId="28" xfId="0" applyNumberFormat="1" applyFill="1" applyBorder="1" applyAlignment="1">
      <alignment horizontal="center" vertical="center"/>
    </xf>
    <xf numFmtId="179" fontId="0" fillId="3" borderId="40" xfId="0" applyNumberForma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7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76" fontId="19" fillId="4" borderId="3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76" fontId="29" fillId="4" borderId="16" xfId="0" applyNumberFormat="1" applyFont="1" applyFill="1" applyBorder="1" applyAlignment="1">
      <alignment horizontal="right" vertical="center"/>
    </xf>
    <xf numFmtId="176" fontId="29" fillId="4" borderId="17" xfId="0" applyNumberFormat="1" applyFont="1" applyFill="1" applyBorder="1" applyAlignment="1">
      <alignment horizontal="right" vertical="center"/>
    </xf>
    <xf numFmtId="176" fontId="29" fillId="4" borderId="18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180" fontId="17" fillId="0" borderId="33" xfId="0" applyNumberFormat="1" applyFont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horizontal="center" vertical="center"/>
      <protection locked="0"/>
    </xf>
    <xf numFmtId="179" fontId="16" fillId="3" borderId="24" xfId="0" applyNumberFormat="1" applyFont="1" applyFill="1" applyBorder="1" applyAlignment="1">
      <alignment horizontal="center" vertical="center"/>
    </xf>
    <xf numFmtId="179" fontId="16" fillId="3" borderId="6" xfId="0" applyNumberFormat="1" applyFont="1" applyFill="1" applyBorder="1" applyAlignment="1">
      <alignment horizontal="center" vertical="center"/>
    </xf>
    <xf numFmtId="179" fontId="16" fillId="3" borderId="38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80" fontId="17" fillId="0" borderId="67" xfId="0" applyNumberFormat="1" applyFont="1" applyBorder="1" applyAlignment="1">
      <alignment horizontal="center" vertical="center" wrapText="1"/>
    </xf>
    <xf numFmtId="180" fontId="17" fillId="0" borderId="68" xfId="0" applyNumberFormat="1" applyFont="1" applyBorder="1" applyAlignment="1">
      <alignment horizontal="center" vertical="center" wrapText="1"/>
    </xf>
    <xf numFmtId="180" fontId="17" fillId="0" borderId="69" xfId="0" applyNumberFormat="1" applyFont="1" applyBorder="1" applyAlignment="1">
      <alignment horizontal="center" vertical="center" wrapText="1"/>
    </xf>
    <xf numFmtId="180" fontId="17" fillId="0" borderId="70" xfId="0" applyNumberFormat="1" applyFont="1" applyBorder="1" applyAlignment="1">
      <alignment horizontal="center" vertical="center" wrapText="1"/>
    </xf>
    <xf numFmtId="180" fontId="17" fillId="0" borderId="33" xfId="0" applyNumberFormat="1" applyFont="1" applyBorder="1" applyAlignment="1">
      <alignment horizontal="center" vertical="center" wrapText="1"/>
    </xf>
    <xf numFmtId="180" fontId="17" fillId="0" borderId="71" xfId="0" applyNumberFormat="1" applyFont="1" applyBorder="1" applyAlignment="1">
      <alignment horizontal="center" vertical="center" wrapText="1"/>
    </xf>
    <xf numFmtId="180" fontId="17" fillId="0" borderId="72" xfId="0" applyNumberFormat="1" applyFont="1" applyBorder="1" applyAlignment="1">
      <alignment horizontal="center" vertical="center" wrapText="1"/>
    </xf>
    <xf numFmtId="180" fontId="17" fillId="0" borderId="73" xfId="0" applyNumberFormat="1" applyFont="1" applyBorder="1" applyAlignment="1">
      <alignment horizontal="center" vertical="center" wrapText="1"/>
    </xf>
    <xf numFmtId="180" fontId="17" fillId="0" borderId="7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DFFFF"/>
      <color rgb="FF0000FF"/>
      <color rgb="FFCCCCFF"/>
      <color rgb="FFFFCC99"/>
      <color rgb="FF00863D"/>
      <color rgb="FFFFCCCC"/>
      <color rgb="FFDEBDFF"/>
      <color rgb="FFCDFFE6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99025</xdr:colOff>
      <xdr:row>4</xdr:row>
      <xdr:rowOff>11206</xdr:rowOff>
    </xdr:from>
    <xdr:to>
      <xdr:col>3</xdr:col>
      <xdr:colOff>466726</xdr:colOff>
      <xdr:row>8</xdr:row>
      <xdr:rowOff>67235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9025" y="1039906"/>
          <a:ext cx="2510826" cy="1313329"/>
        </a:xfrm>
        <a:prstGeom prst="rect">
          <a:avLst/>
        </a:prstGeom>
        <a:ln w="28575">
          <a:solidFill>
            <a:srgbClr val="0000F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/>
            <a:t>◆申請書および報告書　添付送り先</a:t>
          </a:r>
          <a:endParaRPr kumimoji="1" lang="en-US" altLang="ja-JP" sz="1050" b="1"/>
        </a:p>
        <a:p>
          <a:pPr algn="l"/>
          <a:r>
            <a:rPr kumimoji="1" lang="ja-JP" altLang="en-US" sz="1050" b="1"/>
            <a:t>　</a:t>
          </a:r>
          <a:r>
            <a:rPr kumimoji="1" lang="en-US" altLang="ja-JP" sz="1400" b="1"/>
            <a:t>kaisai@jafa-net.or.jp</a:t>
          </a:r>
          <a:endParaRPr kumimoji="1" lang="ja-JP" altLang="en-US" sz="14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</xdr:rowOff>
        </xdr:from>
        <xdr:to>
          <xdr:col>8</xdr:col>
          <xdr:colOff>9525</xdr:colOff>
          <xdr:row>0</xdr:row>
          <xdr:rowOff>447675</xdr:rowOff>
        </xdr:to>
        <xdr:sp macro="" textlink="">
          <xdr:nvSpPr>
            <xdr:cNvPr id="22529" name="Check Box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1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0</xdr:row>
          <xdr:rowOff>76200</xdr:rowOff>
        </xdr:from>
        <xdr:to>
          <xdr:col>15</xdr:col>
          <xdr:colOff>38100</xdr:colOff>
          <xdr:row>0</xdr:row>
          <xdr:rowOff>381000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1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99025</xdr:colOff>
      <xdr:row>4</xdr:row>
      <xdr:rowOff>11206</xdr:rowOff>
    </xdr:from>
    <xdr:to>
      <xdr:col>3</xdr:col>
      <xdr:colOff>466726</xdr:colOff>
      <xdr:row>8</xdr:row>
      <xdr:rowOff>67235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9025" y="1030941"/>
          <a:ext cx="2508025" cy="1311088"/>
        </a:xfrm>
        <a:prstGeom prst="rect">
          <a:avLst/>
        </a:prstGeom>
        <a:ln w="28575">
          <a:solidFill>
            <a:srgbClr val="0000F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/>
            <a:t>◆申請書および報告書　添付送り先</a:t>
          </a:r>
          <a:endParaRPr kumimoji="1" lang="en-US" altLang="ja-JP" sz="1050" b="1"/>
        </a:p>
        <a:p>
          <a:pPr algn="l"/>
          <a:r>
            <a:rPr kumimoji="1" lang="ja-JP" altLang="en-US" sz="1050" b="1"/>
            <a:t>　</a:t>
          </a:r>
          <a:r>
            <a:rPr kumimoji="1" lang="en-US" altLang="ja-JP" sz="1400" b="1"/>
            <a:t>kaisai@jafa-net.or.jp</a:t>
          </a:r>
          <a:endParaRPr kumimoji="1" lang="ja-JP" altLang="en-US" sz="14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</xdr:rowOff>
        </xdr:from>
        <xdr:to>
          <xdr:col>8</xdr:col>
          <xdr:colOff>9525</xdr:colOff>
          <xdr:row>0</xdr:row>
          <xdr:rowOff>447675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0</xdr:row>
          <xdr:rowOff>76200</xdr:rowOff>
        </xdr:from>
        <xdr:to>
          <xdr:col>15</xdr:col>
          <xdr:colOff>38100</xdr:colOff>
          <xdr:row>0</xdr:row>
          <xdr:rowOff>381000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</xdr:rowOff>
        </xdr:from>
        <xdr:to>
          <xdr:col>8</xdr:col>
          <xdr:colOff>9525</xdr:colOff>
          <xdr:row>0</xdr:row>
          <xdr:rowOff>447675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0</xdr:row>
          <xdr:rowOff>76200</xdr:rowOff>
        </xdr:from>
        <xdr:to>
          <xdr:col>15</xdr:col>
          <xdr:colOff>38100</xdr:colOff>
          <xdr:row>0</xdr:row>
          <xdr:rowOff>381000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2071408</xdr:colOff>
      <xdr:row>0</xdr:row>
      <xdr:rowOff>493058</xdr:rowOff>
    </xdr:from>
    <xdr:to>
      <xdr:col>15</xdr:col>
      <xdr:colOff>111498</xdr:colOff>
      <xdr:row>3</xdr:row>
      <xdr:rowOff>44824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211732" y="493058"/>
          <a:ext cx="3542178" cy="381001"/>
        </a:xfrm>
        <a:prstGeom prst="wedgeRectCallout">
          <a:avLst>
            <a:gd name="adj1" fmla="val -5829"/>
            <a:gd name="adj2" fmla="val -80693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rgbClr val="0000FF"/>
              </a:solidFill>
            </a:rPr>
            <a:t>「申請書」「報告書」のどちらからに☑を入れて下さい</a:t>
          </a:r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1524560</xdr:colOff>
      <xdr:row>3</xdr:row>
      <xdr:rowOff>136712</xdr:rowOff>
    </xdr:from>
    <xdr:to>
      <xdr:col>24</xdr:col>
      <xdr:colOff>25213</xdr:colOff>
      <xdr:row>10</xdr:row>
      <xdr:rowOff>67234</xdr:rowOff>
    </xdr:to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664884" y="977153"/>
          <a:ext cx="6131858" cy="1992405"/>
        </a:xfrm>
        <a:prstGeom prst="flowChartAlternateProcess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679078</xdr:colOff>
      <xdr:row>9</xdr:row>
      <xdr:rowOff>275103</xdr:rowOff>
    </xdr:from>
    <xdr:to>
      <xdr:col>12</xdr:col>
      <xdr:colOff>33617</xdr:colOff>
      <xdr:row>10</xdr:row>
      <xdr:rowOff>313764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819402" y="2863662"/>
          <a:ext cx="4195480" cy="352426"/>
        </a:xfrm>
        <a:prstGeom prst="wedgeRectCallout">
          <a:avLst>
            <a:gd name="adj1" fmla="val -3771"/>
            <a:gd name="adj2" fmla="val -107402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rgbClr val="0000FF"/>
              </a:solidFill>
            </a:rPr>
            <a:t>リーフレット、受講票などに記載しますので情報を入力してください</a:t>
          </a:r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47625</xdr:colOff>
      <xdr:row>11</xdr:row>
      <xdr:rowOff>38100</xdr:rowOff>
    </xdr:from>
    <xdr:to>
      <xdr:col>7</xdr:col>
      <xdr:colOff>314325</xdr:colOff>
      <xdr:row>14</xdr:row>
      <xdr:rowOff>257175</xdr:rowOff>
    </xdr:to>
    <xdr:sp macro="" textlink="">
      <xdr:nvSpPr>
        <xdr:cNvPr id="8" name="フローチャート: 代替処理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610100" y="2895600"/>
          <a:ext cx="1285875" cy="1162050"/>
        </a:xfrm>
        <a:prstGeom prst="flowChartAlternateProcess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224116</xdr:colOff>
      <xdr:row>13</xdr:row>
      <xdr:rowOff>141193</xdr:rowOff>
    </xdr:from>
    <xdr:to>
      <xdr:col>3</xdr:col>
      <xdr:colOff>2353233</xdr:colOff>
      <xdr:row>16</xdr:row>
      <xdr:rowOff>17368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364440" y="3783105"/>
          <a:ext cx="2129117" cy="817469"/>
        </a:xfrm>
        <a:prstGeom prst="wedgeRectCallout">
          <a:avLst>
            <a:gd name="adj1" fmla="val 5316"/>
            <a:gd name="adj2" fmla="val -74393"/>
          </a:avLst>
        </a:prstGeom>
        <a:ln w="28575">
          <a:solidFill>
            <a:srgbClr val="00B05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資格失効者復帰講習会の</a:t>
          </a:r>
          <a:endParaRPr kumimoji="1" lang="en-US" altLang="ja-JP" sz="1100">
            <a:solidFill>
              <a:srgbClr val="0000FF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0000FF"/>
              </a:solidFill>
            </a:rPr>
            <a:t>BI</a:t>
          </a:r>
          <a:r>
            <a:rPr kumimoji="1" lang="ja-JP" altLang="en-US" sz="1100">
              <a:solidFill>
                <a:srgbClr val="0000FF"/>
              </a:solidFill>
            </a:rPr>
            <a:t>レベル受講はこちらにカウントしてください　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※2019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月～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9</xdr:col>
      <xdr:colOff>57150</xdr:colOff>
      <xdr:row>11</xdr:row>
      <xdr:rowOff>38100</xdr:rowOff>
    </xdr:from>
    <xdr:to>
      <xdr:col>12</xdr:col>
      <xdr:colOff>266700</xdr:colOff>
      <xdr:row>14</xdr:row>
      <xdr:rowOff>257175</xdr:rowOff>
    </xdr:to>
    <xdr:sp macro="" textlink="">
      <xdr:nvSpPr>
        <xdr:cNvPr id="10" name="フローチャート: 代替処理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153150" y="2895600"/>
          <a:ext cx="1095375" cy="1162050"/>
        </a:xfrm>
        <a:prstGeom prst="flowChartAlternateProcess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159684</xdr:colOff>
      <xdr:row>13</xdr:row>
      <xdr:rowOff>154081</xdr:rowOff>
    </xdr:from>
    <xdr:to>
      <xdr:col>12</xdr:col>
      <xdr:colOff>121584</xdr:colOff>
      <xdr:row>16</xdr:row>
      <xdr:rowOff>190500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5484159" y="3640231"/>
          <a:ext cx="1619250" cy="979394"/>
        </a:xfrm>
        <a:prstGeom prst="wedgeRectCallout">
          <a:avLst>
            <a:gd name="adj1" fmla="val 31663"/>
            <a:gd name="adj2" fmla="val -71737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西暦で日付を入力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してください。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（曜日は自動入力）</a:t>
          </a:r>
        </a:p>
      </xdr:txBody>
    </xdr:sp>
    <xdr:clientData/>
  </xdr:twoCellAnchor>
  <xdr:twoCellAnchor>
    <xdr:from>
      <xdr:col>1</xdr:col>
      <xdr:colOff>38101</xdr:colOff>
      <xdr:row>48</xdr:row>
      <xdr:rowOff>28575</xdr:rowOff>
    </xdr:from>
    <xdr:to>
      <xdr:col>4</xdr:col>
      <xdr:colOff>66676</xdr:colOff>
      <xdr:row>51</xdr:row>
      <xdr:rowOff>266700</xdr:rowOff>
    </xdr:to>
    <xdr:sp macro="" textlink="">
      <xdr:nvSpPr>
        <xdr:cNvPr id="12" name="フローチャート: 代替処理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1047751" y="11372850"/>
          <a:ext cx="3581400" cy="1181100"/>
        </a:xfrm>
        <a:prstGeom prst="flowChartAlternateProcess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1067918</xdr:colOff>
      <xdr:row>52</xdr:row>
      <xdr:rowOff>20168</xdr:rowOff>
    </xdr:from>
    <xdr:to>
      <xdr:col>10</xdr:col>
      <xdr:colOff>212349</xdr:colOff>
      <xdr:row>60</xdr:row>
      <xdr:rowOff>145676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3208242" y="12962962"/>
          <a:ext cx="3402666" cy="2635626"/>
        </a:xfrm>
        <a:prstGeom prst="wedgeRectCallout">
          <a:avLst>
            <a:gd name="adj1" fmla="val -35288"/>
            <a:gd name="adj2" fmla="val -74658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※2019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9</a:t>
          </a:r>
          <a:r>
            <a:rPr kumimoji="1" lang="ja-JP" altLang="en-US" sz="1100">
              <a:solidFill>
                <a:srgbClr val="FF0000"/>
              </a:solidFill>
            </a:rPr>
            <a:t>月～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筆記試験内容に応じた項目を選択してください。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（受験料</a:t>
          </a:r>
          <a:r>
            <a:rPr kumimoji="1" lang="en-US" altLang="ja-JP" sz="1100">
              <a:solidFill>
                <a:srgbClr val="0000FF"/>
              </a:solidFill>
            </a:rPr>
            <a:t>×70</a:t>
          </a:r>
          <a:r>
            <a:rPr kumimoji="1" lang="ja-JP" altLang="en-US" sz="1100">
              <a:solidFill>
                <a:srgbClr val="0000FF"/>
              </a:solidFill>
            </a:rPr>
            <a:t>％</a:t>
          </a:r>
          <a:r>
            <a:rPr kumimoji="1" lang="en-US" altLang="ja-JP" sz="1100">
              <a:solidFill>
                <a:srgbClr val="0000FF"/>
              </a:solidFill>
            </a:rPr>
            <a:t>×</a:t>
          </a:r>
          <a:r>
            <a:rPr kumimoji="1" lang="ja-JP" altLang="en-US" sz="1100">
              <a:solidFill>
                <a:srgbClr val="0000FF"/>
              </a:solidFill>
            </a:rPr>
            <a:t>人数）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en-US" altLang="ja-JP" sz="1100">
              <a:solidFill>
                <a:srgbClr val="0000FF"/>
              </a:solidFill>
            </a:rPr>
            <a:t>20</a:t>
          </a:r>
          <a:r>
            <a:rPr kumimoji="1" lang="ja-JP" altLang="en-US" sz="1100">
              <a:solidFill>
                <a:srgbClr val="0000FF"/>
              </a:solidFill>
            </a:rPr>
            <a:t>分　</a:t>
          </a:r>
          <a:r>
            <a:rPr kumimoji="1" lang="en-US" altLang="ja-JP" sz="1100">
              <a:solidFill>
                <a:srgbClr val="0000FF"/>
              </a:solidFill>
            </a:rPr>
            <a:t>2,200</a:t>
          </a:r>
          <a:r>
            <a:rPr kumimoji="1" lang="ja-JP" altLang="en-US" sz="1100">
              <a:solidFill>
                <a:srgbClr val="0000FF"/>
              </a:solidFill>
            </a:rPr>
            <a:t>円</a:t>
          </a:r>
          <a:r>
            <a:rPr kumimoji="1" lang="en-US" altLang="ja-JP" sz="1100">
              <a:solidFill>
                <a:srgbClr val="0000FF"/>
              </a:solidFill>
            </a:rPr>
            <a:t>×70%×</a:t>
          </a:r>
          <a:r>
            <a:rPr kumimoji="1" lang="ja-JP" altLang="en-US" sz="1100">
              <a:solidFill>
                <a:srgbClr val="0000FF"/>
              </a:solidFill>
            </a:rPr>
            <a:t>人数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en-US" altLang="ja-JP" sz="1100">
              <a:solidFill>
                <a:srgbClr val="0000FF"/>
              </a:solidFill>
            </a:rPr>
            <a:t>30</a:t>
          </a:r>
          <a:r>
            <a:rPr kumimoji="1" lang="ja-JP" altLang="en-US" sz="1100">
              <a:solidFill>
                <a:srgbClr val="0000FF"/>
              </a:solidFill>
            </a:rPr>
            <a:t>分①　</a:t>
          </a:r>
          <a:r>
            <a:rPr kumimoji="1" lang="en-US" altLang="ja-JP" sz="1100">
              <a:solidFill>
                <a:srgbClr val="0000FF"/>
              </a:solidFill>
            </a:rPr>
            <a:t>3,300</a:t>
          </a:r>
          <a:r>
            <a:rPr kumimoji="1" lang="ja-JP" altLang="en-US" sz="1100">
              <a:solidFill>
                <a:srgbClr val="0000FF"/>
              </a:solidFill>
            </a:rPr>
            <a:t>円</a:t>
          </a:r>
          <a:r>
            <a:rPr kumimoji="1" lang="en-US" altLang="ja-JP" sz="1100">
              <a:solidFill>
                <a:srgbClr val="0000FF"/>
              </a:solidFill>
            </a:rPr>
            <a:t>×70%×</a:t>
          </a:r>
          <a:r>
            <a:rPr kumimoji="1" lang="ja-JP" altLang="en-US" sz="1100">
              <a:solidFill>
                <a:srgbClr val="0000FF"/>
              </a:solidFill>
            </a:rPr>
            <a:t>人数</a:t>
          </a:r>
          <a:endParaRPr kumimoji="1" lang="en-US" altLang="ja-JP" sz="1100">
            <a:solidFill>
              <a:srgbClr val="0000FF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0000FF"/>
              </a:solidFill>
            </a:rPr>
            <a:t>30</a:t>
          </a:r>
          <a:r>
            <a:rPr kumimoji="1" lang="ja-JP" altLang="en-US" sz="1100">
              <a:solidFill>
                <a:srgbClr val="0000FF"/>
              </a:solidFill>
            </a:rPr>
            <a:t>分②　</a:t>
          </a:r>
          <a:r>
            <a:rPr kumimoji="1" lang="en-US" altLang="ja-JP" sz="1100">
              <a:solidFill>
                <a:srgbClr val="0000FF"/>
              </a:solidFill>
            </a:rPr>
            <a:t>4,400</a:t>
          </a:r>
          <a:r>
            <a:rPr kumimoji="1" lang="ja-JP" altLang="en-US" sz="1100">
              <a:solidFill>
                <a:srgbClr val="0000FF"/>
              </a:solidFill>
            </a:rPr>
            <a:t>円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×70%×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人数</a:t>
          </a:r>
          <a:endParaRPr kumimoji="1" lang="en-US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0000FF"/>
              </a:solidFill>
            </a:rPr>
            <a:t>40</a:t>
          </a:r>
          <a:r>
            <a:rPr kumimoji="1" lang="ja-JP" altLang="en-US" sz="1100">
              <a:solidFill>
                <a:srgbClr val="0000FF"/>
              </a:solidFill>
            </a:rPr>
            <a:t>分①　</a:t>
          </a:r>
          <a:r>
            <a:rPr kumimoji="1" lang="en-US" altLang="ja-JP" sz="1100">
              <a:solidFill>
                <a:srgbClr val="0000FF"/>
              </a:solidFill>
            </a:rPr>
            <a:t>4,400</a:t>
          </a:r>
          <a:r>
            <a:rPr kumimoji="1" lang="ja-JP" altLang="en-US" sz="1100">
              <a:solidFill>
                <a:srgbClr val="0000FF"/>
              </a:solidFill>
            </a:rPr>
            <a:t>円</a:t>
          </a:r>
          <a:r>
            <a:rPr kumimoji="1" lang="en-US" altLang="ja-JP" sz="1100">
              <a:solidFill>
                <a:srgbClr val="0000FF"/>
              </a:solidFill>
            </a:rPr>
            <a:t>×70%×</a:t>
          </a:r>
          <a:r>
            <a:rPr kumimoji="1" lang="ja-JP" altLang="en-US" sz="1100">
              <a:solidFill>
                <a:srgbClr val="0000FF"/>
              </a:solidFill>
            </a:rPr>
            <a:t>人数</a:t>
          </a:r>
          <a:endParaRPr kumimoji="1" lang="en-US" altLang="ja-JP" sz="1100">
            <a:solidFill>
              <a:srgbClr val="0000FF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0000FF"/>
              </a:solidFill>
            </a:rPr>
            <a:t>40</a:t>
          </a:r>
          <a:r>
            <a:rPr kumimoji="1" lang="ja-JP" altLang="en-US" sz="1100">
              <a:solidFill>
                <a:srgbClr val="0000FF"/>
              </a:solidFill>
            </a:rPr>
            <a:t>分②　</a:t>
          </a:r>
          <a:r>
            <a:rPr kumimoji="1" lang="en-US" altLang="ja-JP" sz="1100">
              <a:solidFill>
                <a:srgbClr val="0000FF"/>
              </a:solidFill>
            </a:rPr>
            <a:t>5,500</a:t>
          </a:r>
          <a:r>
            <a:rPr kumimoji="1" lang="ja-JP" altLang="en-US" sz="1100">
              <a:solidFill>
                <a:srgbClr val="0000FF"/>
              </a:solidFill>
            </a:rPr>
            <a:t>円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×70%×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人数</a:t>
          </a:r>
          <a:endParaRPr kumimoji="1" lang="en-US" altLang="ja-JP" sz="1100">
            <a:solidFill>
              <a:srgbClr val="0000FF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0000FF"/>
              </a:solidFill>
            </a:rPr>
            <a:t>50</a:t>
          </a:r>
          <a:r>
            <a:rPr kumimoji="1" lang="ja-JP" altLang="en-US" sz="1100">
              <a:solidFill>
                <a:srgbClr val="0000FF"/>
              </a:solidFill>
            </a:rPr>
            <a:t>分　</a:t>
          </a:r>
          <a:r>
            <a:rPr kumimoji="1" lang="en-US" altLang="ja-JP" sz="1100">
              <a:solidFill>
                <a:srgbClr val="0000FF"/>
              </a:solidFill>
            </a:rPr>
            <a:t>6,600</a:t>
          </a:r>
          <a:r>
            <a:rPr kumimoji="1" lang="ja-JP" altLang="en-US" sz="1100">
              <a:solidFill>
                <a:srgbClr val="0000FF"/>
              </a:solidFill>
            </a:rPr>
            <a:t>円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×70%×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人数</a:t>
          </a:r>
          <a:endParaRPr kumimoji="1" lang="en-US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分　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7,700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円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×70%×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人数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rgbClr val="0000FF"/>
              </a:solidFill>
            </a:rPr>
            <a:t>80</a:t>
          </a:r>
          <a:r>
            <a:rPr kumimoji="1" lang="ja-JP" altLang="en-US" sz="1100">
              <a:solidFill>
                <a:srgbClr val="0000FF"/>
              </a:solidFill>
            </a:rPr>
            <a:t>分　</a:t>
          </a:r>
          <a:r>
            <a:rPr kumimoji="1" lang="en-US" altLang="ja-JP" sz="1100">
              <a:solidFill>
                <a:srgbClr val="0000FF"/>
              </a:solidFill>
            </a:rPr>
            <a:t>9,900</a:t>
          </a:r>
          <a:r>
            <a:rPr kumimoji="1" lang="ja-JP" altLang="en-US" sz="1100">
              <a:solidFill>
                <a:srgbClr val="0000FF"/>
              </a:solidFill>
            </a:rPr>
            <a:t>円</a:t>
          </a:r>
          <a:r>
            <a:rPr kumimoji="1" lang="en-US" altLang="ja-JP" sz="1100">
              <a:solidFill>
                <a:srgbClr val="0000FF"/>
              </a:solidFill>
            </a:rPr>
            <a:t>×70%×</a:t>
          </a:r>
          <a:r>
            <a:rPr kumimoji="1" lang="ja-JP" altLang="en-US" sz="1100">
              <a:solidFill>
                <a:srgbClr val="0000FF"/>
              </a:solidFill>
            </a:rPr>
            <a:t>人数</a:t>
          </a:r>
        </a:p>
      </xdr:txBody>
    </xdr:sp>
    <xdr:clientData/>
  </xdr:twoCellAnchor>
  <xdr:twoCellAnchor>
    <xdr:from>
      <xdr:col>0</xdr:col>
      <xdr:colOff>0</xdr:colOff>
      <xdr:row>54</xdr:row>
      <xdr:rowOff>302559</xdr:rowOff>
    </xdr:from>
    <xdr:to>
      <xdr:col>0</xdr:col>
      <xdr:colOff>918882</xdr:colOff>
      <xdr:row>56</xdr:row>
      <xdr:rowOff>285750</xdr:rowOff>
    </xdr:to>
    <xdr:sp macro="" textlink="">
      <xdr:nvSpPr>
        <xdr:cNvPr id="14" name="フローチャート: 代替処理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0" y="13532784"/>
          <a:ext cx="918882" cy="611841"/>
        </a:xfrm>
        <a:prstGeom prst="flowChartAlternateProcess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876860</xdr:colOff>
      <xdr:row>57</xdr:row>
      <xdr:rowOff>218514</xdr:rowOff>
    </xdr:from>
    <xdr:to>
      <xdr:col>3</xdr:col>
      <xdr:colOff>897031</xdr:colOff>
      <xdr:row>60</xdr:row>
      <xdr:rowOff>161364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876860" y="14730132"/>
          <a:ext cx="2160495" cy="884144"/>
        </a:xfrm>
        <a:prstGeom prst="wedgeRectCallout">
          <a:avLst>
            <a:gd name="adj1" fmla="val -63596"/>
            <a:gd name="adj2" fmla="val -86294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備考欄を設けましたので、事務局への連絡事項がありましたらこちらにご入力ください</a:t>
          </a:r>
        </a:p>
      </xdr:txBody>
    </xdr:sp>
    <xdr:clientData/>
  </xdr:twoCellAnchor>
  <xdr:twoCellAnchor>
    <xdr:from>
      <xdr:col>1</xdr:col>
      <xdr:colOff>123268</xdr:colOff>
      <xdr:row>19</xdr:row>
      <xdr:rowOff>168088</xdr:rowOff>
    </xdr:from>
    <xdr:to>
      <xdr:col>11</xdr:col>
      <xdr:colOff>22413</xdr:colOff>
      <xdr:row>35</xdr:row>
      <xdr:rowOff>179294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1131797" y="5692588"/>
          <a:ext cx="5569322" cy="1893794"/>
        </a:xfrm>
        <a:prstGeom prst="wedgeRectCallout">
          <a:avLst>
            <a:gd name="adj1" fmla="val -16983"/>
            <a:gd name="adj2" fmla="val -61508"/>
          </a:avLst>
        </a:prstGeom>
        <a:ln w="28575">
          <a:solidFill>
            <a:srgbClr val="00B05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通常の実技講習会（</a:t>
          </a:r>
          <a:r>
            <a:rPr kumimoji="1" lang="en-US" altLang="ja-JP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kumimoji="1" lang="ja-JP" altLang="en-US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レベル）、</a:t>
          </a:r>
          <a:r>
            <a:rPr kumimoji="1" lang="ja-JP" altLang="ja-JP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レベルアップ講習会　および　資格失効者復帰講習会（</a:t>
          </a:r>
          <a:r>
            <a:rPr kumimoji="1" lang="en-US" altLang="ja-JP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kumimoji="1" lang="ja-JP" altLang="ja-JP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レベル受講）</a:t>
          </a:r>
          <a:r>
            <a:rPr kumimoji="1" lang="ja-JP" altLang="en-US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の入力欄は同じ箇所にしました。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※2019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●レベルアップ講習会　および　資格失効者復帰講習会（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レベル受講）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入力例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/>
            <a:t>　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</a:t>
          </a:r>
          <a:r>
            <a:rPr kumimoji="1" lang="en-US" altLang="ja-JP" sz="1100"/>
            <a:t>WE</a:t>
          </a:r>
          <a:r>
            <a:rPr kumimoji="1" lang="ja-JP" altLang="en-US" sz="1100"/>
            <a:t>を除く</a:t>
          </a:r>
          <a:r>
            <a:rPr kumimoji="1" lang="en-US" altLang="ja-JP" sz="1100"/>
            <a:t>5</a:t>
          </a:r>
          <a:r>
            <a:rPr kumimoji="1" lang="ja-JP" altLang="en-US" sz="1100"/>
            <a:t>種目において、「</a:t>
          </a:r>
          <a:r>
            <a:rPr kumimoji="1" lang="en-US" altLang="ja-JP" sz="1100"/>
            <a:t>I</a:t>
          </a:r>
          <a:r>
            <a:rPr kumimoji="1" lang="ja-JP" altLang="en-US" sz="1100"/>
            <a:t>レベル」を受講した場合、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種目欄より種目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を選択し人数をカウント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資格失効者復帰講習会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レベル」「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レベル」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ともに受講した参加者がいた場合は、「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レベル」入力欄にもカウントしてください。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資格失効者復帰講習会として「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レベル」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のみ受講された場合は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レベル」入力欄にカウントしてください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160803</xdr:colOff>
      <xdr:row>53</xdr:row>
      <xdr:rowOff>18490</xdr:rowOff>
    </xdr:from>
    <xdr:to>
      <xdr:col>20</xdr:col>
      <xdr:colOff>54908</xdr:colOff>
      <xdr:row>55</xdr:row>
      <xdr:rowOff>198345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6837828" y="12934390"/>
          <a:ext cx="2161055" cy="808505"/>
        </a:xfrm>
        <a:prstGeom prst="wedgeRectCallout">
          <a:avLst>
            <a:gd name="adj1" fmla="val 60551"/>
            <a:gd name="adj2" fmla="val 114007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863D"/>
              </a:solidFill>
            </a:rPr>
            <a:t>実施日毎に受講・受験者の実数を入力してください。</a:t>
          </a:r>
          <a:endParaRPr kumimoji="1" lang="en-US" altLang="ja-JP" sz="1100">
            <a:solidFill>
              <a:srgbClr val="00863D"/>
            </a:solidFill>
          </a:endParaRPr>
        </a:p>
        <a:p>
          <a:pPr algn="ctr"/>
          <a:r>
            <a:rPr kumimoji="1" lang="ja-JP" altLang="en-US" sz="1100">
              <a:solidFill>
                <a:srgbClr val="00863D"/>
              </a:solidFill>
            </a:rPr>
            <a:t>保険料＠</a:t>
          </a:r>
          <a:r>
            <a:rPr kumimoji="1" lang="en-US" altLang="ja-JP" sz="1100">
              <a:solidFill>
                <a:srgbClr val="00863D"/>
              </a:solidFill>
            </a:rPr>
            <a:t>50</a:t>
          </a:r>
          <a:r>
            <a:rPr kumimoji="1" lang="ja-JP" altLang="en-US" sz="1100">
              <a:solidFill>
                <a:srgbClr val="00863D"/>
              </a:solidFill>
            </a:rPr>
            <a:t>円</a:t>
          </a:r>
          <a:r>
            <a:rPr kumimoji="1" lang="en-US" altLang="ja-JP" sz="1100">
              <a:solidFill>
                <a:srgbClr val="00863D"/>
              </a:solidFill>
            </a:rPr>
            <a:t>×</a:t>
          </a:r>
          <a:r>
            <a:rPr kumimoji="1" lang="ja-JP" altLang="en-US" sz="1100">
              <a:solidFill>
                <a:srgbClr val="00863D"/>
              </a:solidFill>
            </a:rPr>
            <a:t>人数</a:t>
          </a:r>
        </a:p>
      </xdr:txBody>
    </xdr:sp>
    <xdr:clientData/>
  </xdr:twoCellAnchor>
  <xdr:twoCellAnchor>
    <xdr:from>
      <xdr:col>14</xdr:col>
      <xdr:colOff>89647</xdr:colOff>
      <xdr:row>13</xdr:row>
      <xdr:rowOff>212913</xdr:rowOff>
    </xdr:from>
    <xdr:to>
      <xdr:col>27</xdr:col>
      <xdr:colOff>336177</xdr:colOff>
      <xdr:row>20</xdr:row>
      <xdr:rowOff>224116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7463118" y="4056531"/>
          <a:ext cx="3372971" cy="2207556"/>
        </a:xfrm>
        <a:prstGeom prst="wedgeRectCallout">
          <a:avLst>
            <a:gd name="adj1" fmla="val 26701"/>
            <a:gd name="adj2" fmla="val -61637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※2018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4</a:t>
          </a:r>
          <a:r>
            <a:rPr kumimoji="1" lang="ja-JP" altLang="en-US" sz="1100">
              <a:solidFill>
                <a:srgbClr val="FF0000"/>
              </a:solidFill>
            </a:rPr>
            <a:t>月～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</a:rPr>
            <a:t>事務局より連絡（送付）した最終名簿より、</a:t>
          </a:r>
          <a:r>
            <a:rPr kumimoji="1" lang="ja-JP" altLang="en-US" sz="1100">
              <a:solidFill>
                <a:srgbClr val="0000FF"/>
              </a:solidFill>
              <a:latin typeface="+mn-lt"/>
              <a:ea typeface="+mn-ea"/>
              <a:cs typeface="+mn-cs"/>
            </a:rPr>
            <a:t>当日欠席が発生した場合について</a:t>
          </a:r>
          <a:endParaRPr kumimoji="1" lang="en-US" altLang="ja-JP" sz="110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0000FF"/>
              </a:solidFill>
              <a:latin typeface="+mn-lt"/>
              <a:ea typeface="+mn-ea"/>
              <a:cs typeface="+mn-cs"/>
            </a:rPr>
            <a:t>→</a:t>
          </a:r>
          <a:r>
            <a:rPr kumimoji="1" lang="ja-JP" altLang="ja-JP" sz="1100">
              <a:solidFill>
                <a:srgbClr val="0000FF"/>
              </a:solidFill>
              <a:latin typeface="+mn-lt"/>
              <a:ea typeface="+mn-ea"/>
              <a:cs typeface="+mn-cs"/>
            </a:rPr>
            <a:t>人数</a:t>
          </a:r>
          <a:r>
            <a:rPr kumimoji="1" lang="ja-JP" altLang="en-US" sz="1100">
              <a:solidFill>
                <a:srgbClr val="0000FF"/>
              </a:solidFill>
              <a:latin typeface="+mn-lt"/>
              <a:ea typeface="+mn-ea"/>
              <a:cs typeface="+mn-cs"/>
            </a:rPr>
            <a:t>は</a:t>
          </a:r>
          <a:r>
            <a:rPr kumimoji="1" lang="ja-JP" altLang="ja-JP" sz="1100">
              <a:solidFill>
                <a:srgbClr val="0000FF"/>
              </a:solidFill>
              <a:latin typeface="+mn-lt"/>
              <a:ea typeface="+mn-ea"/>
              <a:cs typeface="+mn-cs"/>
            </a:rPr>
            <a:t>カウントしてください。</a:t>
          </a:r>
          <a:endParaRPr kumimoji="1" lang="en-US" altLang="ja-JP" sz="110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（欠席者より当日連絡があり、理由をお伺いしてください。理由に応じて振替希望の場合は</a:t>
          </a:r>
          <a:r>
            <a:rPr kumimoji="1" lang="ja-JP" altLang="en-US" sz="1100">
              <a:solidFill>
                <a:srgbClr val="0000FF"/>
              </a:solidFill>
              <a:latin typeface="+mn-lt"/>
              <a:ea typeface="+mn-ea"/>
              <a:cs typeface="+mn-cs"/>
            </a:rPr>
            <a:t>カウントせず、次回の受講時にカウントします）</a:t>
          </a:r>
          <a:endParaRPr kumimoji="1" lang="en-US" altLang="ja-JP" sz="110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0000FF"/>
              </a:solidFill>
              <a:latin typeface="+mn-lt"/>
              <a:ea typeface="+mn-ea"/>
              <a:cs typeface="+mn-cs"/>
            </a:rPr>
            <a:t>基本、欠席は</a:t>
          </a:r>
          <a:r>
            <a:rPr kumimoji="1" lang="ja-JP" altLang="ja-JP" sz="1100">
              <a:solidFill>
                <a:srgbClr val="0000FF"/>
              </a:solidFill>
              <a:latin typeface="+mn-lt"/>
              <a:ea typeface="+mn-ea"/>
              <a:cs typeface="+mn-cs"/>
            </a:rPr>
            <a:t>返金し</a:t>
          </a:r>
          <a:r>
            <a:rPr kumimoji="1" lang="ja-JP" altLang="en-US" sz="1100">
              <a:solidFill>
                <a:srgbClr val="0000FF"/>
              </a:solidFill>
              <a:latin typeface="+mn-lt"/>
              <a:ea typeface="+mn-ea"/>
              <a:cs typeface="+mn-cs"/>
            </a:rPr>
            <a:t>ない旨お伝えください</a:t>
          </a:r>
          <a:r>
            <a:rPr kumimoji="1" lang="ja-JP" altLang="ja-JP" sz="1100">
              <a:solidFill>
                <a:srgbClr val="0000FF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例外：復帰受講については料金が一律のため、基本振替が可能（欠席の場合はカウント無し）。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99025</xdr:colOff>
      <xdr:row>1</xdr:row>
      <xdr:rowOff>156883</xdr:rowOff>
    </xdr:from>
    <xdr:to>
      <xdr:col>3</xdr:col>
      <xdr:colOff>466726</xdr:colOff>
      <xdr:row>9</xdr:row>
      <xdr:rowOff>134472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99025" y="652183"/>
          <a:ext cx="2510826" cy="2082614"/>
        </a:xfrm>
        <a:prstGeom prst="rect">
          <a:avLst/>
        </a:prstGeom>
        <a:ln w="28575">
          <a:solidFill>
            <a:srgbClr val="0000F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JAFA</a:t>
          </a:r>
          <a:r>
            <a:rPr kumimoji="1" lang="ja-JP" altLang="en-US" sz="1100"/>
            <a:t>ウェブサイトの「教育単位研修会申請フォーム」にて申請すると、自動的に受付メールが届きます。その内容に基づいてこの申請書へ入力して自動返信メールに添付の上お送りください。</a:t>
          </a:r>
          <a:endParaRPr kumimoji="1" lang="en-US" altLang="ja-JP" sz="110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 b="1"/>
            <a:t>◆申請書および報告書　添付送り先</a:t>
          </a:r>
          <a:endParaRPr kumimoji="1" lang="en-US" altLang="ja-JP" sz="1050" b="1"/>
        </a:p>
        <a:p>
          <a:pPr algn="l"/>
          <a:r>
            <a:rPr kumimoji="1" lang="ja-JP" altLang="en-US" sz="1050" b="1"/>
            <a:t>　</a:t>
          </a:r>
          <a:r>
            <a:rPr kumimoji="1" lang="en-US" altLang="ja-JP" sz="1400" b="1"/>
            <a:t>kaisai@jafa-net.or.jp</a:t>
          </a:r>
          <a:endParaRPr kumimoji="1" lang="ja-JP" altLang="en-U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2"/>
  <sheetViews>
    <sheetView workbookViewId="0">
      <selection activeCell="O30" sqref="O30"/>
    </sheetView>
  </sheetViews>
  <sheetFormatPr defaultRowHeight="13.5" x14ac:dyDescent="0.15"/>
  <sheetData>
    <row r="1" spans="1:1" x14ac:dyDescent="0.15">
      <c r="A1" t="s">
        <v>48</v>
      </c>
    </row>
    <row r="2" spans="1:1" x14ac:dyDescent="0.15">
      <c r="A2" t="s">
        <v>49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5"/>
  <sheetViews>
    <sheetView tabSelected="1" view="pageBreakPreview" zoomScaleNormal="100" zoomScaleSheetLayoutView="100" workbookViewId="0">
      <selection activeCell="E5" sqref="E5:K5"/>
    </sheetView>
  </sheetViews>
  <sheetFormatPr defaultRowHeight="13.5" x14ac:dyDescent="0.15"/>
  <cols>
    <col min="1" max="1" width="13.25" customWidth="1"/>
    <col min="2" max="2" width="6.875" bestFit="1" customWidth="1"/>
    <col min="3" max="3" width="8" bestFit="1" customWidth="1"/>
    <col min="4" max="4" width="31.75" bestFit="1" customWidth="1"/>
    <col min="5" max="5" width="5.375" customWidth="1"/>
    <col min="6" max="6" width="4.625" customWidth="1"/>
    <col min="7" max="7" width="3.375" customWidth="1"/>
    <col min="8" max="8" width="4.75" customWidth="1"/>
    <col min="9" max="9" width="2" customWidth="1"/>
    <col min="10" max="10" width="4" customWidth="1"/>
    <col min="11" max="11" width="3.625" customWidth="1"/>
    <col min="12" max="13" width="4" customWidth="1"/>
    <col min="14" max="14" width="1.125" customWidth="1"/>
    <col min="15" max="15" width="3.5" bestFit="1" customWidth="1"/>
    <col min="16" max="16" width="3.5" customWidth="1"/>
    <col min="17" max="17" width="3.5" bestFit="1" customWidth="1"/>
    <col min="18" max="18" width="3.375" customWidth="1"/>
    <col min="19" max="19" width="3.25" customWidth="1"/>
    <col min="20" max="20" width="3.5" customWidth="1"/>
    <col min="21" max="21" width="3.125" customWidth="1"/>
    <col min="22" max="22" width="3.5" bestFit="1" customWidth="1"/>
    <col min="23" max="23" width="2.875" customWidth="1"/>
    <col min="24" max="24" width="1.125" customWidth="1"/>
    <col min="25" max="25" width="5.25" style="1" bestFit="1" customWidth="1"/>
    <col min="26" max="26" width="3.25" customWidth="1"/>
    <col min="27" max="27" width="1" customWidth="1"/>
    <col min="28" max="28" width="11" style="2" bestFit="1" customWidth="1"/>
    <col min="29" max="29" width="12" style="3" hidden="1" customWidth="1"/>
  </cols>
  <sheetData>
    <row r="1" spans="1:29" ht="39" customHeight="1" thickTop="1" thickBot="1" x14ac:dyDescent="0.2">
      <c r="A1" s="212" t="s">
        <v>114</v>
      </c>
      <c r="B1" s="213"/>
      <c r="C1" s="214"/>
      <c r="D1" s="215" t="s">
        <v>57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199" t="s">
        <v>56</v>
      </c>
      <c r="X1" s="199"/>
      <c r="Y1" s="199"/>
      <c r="Z1" s="200"/>
      <c r="AA1" s="200"/>
      <c r="AB1" s="200"/>
    </row>
    <row r="2" spans="1:29" ht="14.25" thickTop="1" x14ac:dyDescent="0.15">
      <c r="A2" t="s">
        <v>159</v>
      </c>
      <c r="W2" s="1"/>
      <c r="X2" s="1"/>
      <c r="Z2" s="1"/>
      <c r="AA2" s="1"/>
      <c r="AB2" s="1"/>
    </row>
    <row r="3" spans="1:29" x14ac:dyDescent="0.15">
      <c r="W3" s="1"/>
      <c r="X3" s="1"/>
      <c r="Z3" s="1"/>
      <c r="AA3" s="1"/>
      <c r="AB3" s="1"/>
    </row>
    <row r="4" spans="1:29" ht="14.25" thickBot="1" x14ac:dyDescent="0.2">
      <c r="W4" s="201"/>
      <c r="X4" s="201"/>
      <c r="Y4" s="201"/>
      <c r="Z4" s="201"/>
      <c r="AA4" s="201"/>
      <c r="AB4" s="201"/>
    </row>
    <row r="5" spans="1:29" ht="24.95" customHeight="1" x14ac:dyDescent="0.15">
      <c r="D5" s="69" t="s">
        <v>63</v>
      </c>
      <c r="E5" s="202"/>
      <c r="F5" s="202"/>
      <c r="G5" s="202"/>
      <c r="H5" s="202"/>
      <c r="I5" s="202"/>
      <c r="J5" s="202"/>
      <c r="K5" s="202"/>
      <c r="M5" s="203" t="s">
        <v>59</v>
      </c>
      <c r="N5" s="204"/>
      <c r="O5" s="204"/>
      <c r="P5" s="204"/>
      <c r="Q5" s="204"/>
      <c r="R5" s="204"/>
      <c r="S5" s="204"/>
      <c r="T5" s="204"/>
      <c r="U5" s="205"/>
      <c r="V5" s="205"/>
      <c r="Y5"/>
      <c r="Z5" s="44"/>
      <c r="AA5" s="45"/>
      <c r="AB5" s="21" t="s">
        <v>58</v>
      </c>
    </row>
    <row r="6" spans="1:29" ht="24.95" customHeight="1" x14ac:dyDescent="0.15">
      <c r="D6" s="70" t="s">
        <v>60</v>
      </c>
      <c r="E6" s="206"/>
      <c r="F6" s="206"/>
      <c r="G6" s="206"/>
      <c r="H6" s="206"/>
      <c r="I6" s="206"/>
      <c r="J6" s="206"/>
      <c r="K6" s="206"/>
      <c r="P6" s="207" t="s">
        <v>61</v>
      </c>
      <c r="Q6" s="208"/>
      <c r="R6" s="208"/>
      <c r="S6" s="208"/>
      <c r="T6" s="208"/>
      <c r="U6" s="209"/>
      <c r="V6" s="209"/>
      <c r="Y6"/>
      <c r="Z6" s="48"/>
      <c r="AA6" s="49"/>
      <c r="AB6" s="22" t="s">
        <v>54</v>
      </c>
    </row>
    <row r="7" spans="1:29" ht="24.95" customHeight="1" x14ac:dyDescent="0.15">
      <c r="S7" s="201" t="s">
        <v>99</v>
      </c>
      <c r="T7" s="201"/>
      <c r="U7" s="209"/>
      <c r="V7" s="209"/>
      <c r="Y7"/>
      <c r="Z7" s="42"/>
      <c r="AA7" s="43"/>
      <c r="AB7" s="22" t="s">
        <v>36</v>
      </c>
    </row>
    <row r="8" spans="1:29" ht="24.95" customHeight="1" thickBot="1" x14ac:dyDescent="0.2">
      <c r="D8" s="70" t="s">
        <v>17</v>
      </c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77"/>
      <c r="R8" s="201" t="s">
        <v>89</v>
      </c>
      <c r="S8" s="201"/>
      <c r="T8" s="201"/>
      <c r="U8" s="211"/>
      <c r="V8" s="211"/>
      <c r="W8" s="77"/>
      <c r="Y8"/>
      <c r="Z8" s="46"/>
      <c r="AA8" s="47"/>
      <c r="AB8" s="23" t="s">
        <v>37</v>
      </c>
    </row>
    <row r="9" spans="1:29" ht="24.95" customHeight="1" x14ac:dyDescent="0.15">
      <c r="D9" s="70" t="s">
        <v>64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174"/>
      <c r="R9" s="216" t="s">
        <v>102</v>
      </c>
      <c r="S9" s="216"/>
      <c r="T9" s="216"/>
      <c r="U9" s="209"/>
      <c r="V9" s="209"/>
      <c r="W9" s="174"/>
      <c r="X9" s="174"/>
      <c r="Y9" s="174"/>
      <c r="Z9" s="174"/>
      <c r="AA9" s="174"/>
      <c r="AB9" s="174"/>
    </row>
    <row r="10" spans="1:29" ht="24.95" customHeight="1" x14ac:dyDescent="0.15">
      <c r="D10" s="70" t="s">
        <v>65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R10" s="217" t="s">
        <v>104</v>
      </c>
      <c r="S10" s="218"/>
      <c r="T10" s="218"/>
      <c r="U10" s="209"/>
      <c r="V10" s="209"/>
      <c r="Y10"/>
      <c r="AB10"/>
      <c r="AC10"/>
    </row>
    <row r="11" spans="1:29" ht="35.1" customHeight="1" thickBot="1" x14ac:dyDescent="0.25">
      <c r="A11" s="173" t="s">
        <v>50</v>
      </c>
      <c r="B11" s="29"/>
      <c r="C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/>
    </row>
    <row r="12" spans="1:29" ht="24.95" customHeight="1" thickBot="1" x14ac:dyDescent="0.2">
      <c r="A12" s="14"/>
      <c r="B12" s="175" t="s">
        <v>0</v>
      </c>
      <c r="C12" s="34" t="s">
        <v>53</v>
      </c>
      <c r="D12" s="15" t="s">
        <v>136</v>
      </c>
      <c r="E12" s="219" t="s">
        <v>34</v>
      </c>
      <c r="F12" s="220"/>
      <c r="G12" s="220"/>
      <c r="H12" s="221"/>
      <c r="I12" s="6"/>
      <c r="J12" s="219" t="s">
        <v>62</v>
      </c>
      <c r="K12" s="220"/>
      <c r="L12" s="220"/>
      <c r="M12" s="221"/>
      <c r="N12" s="6"/>
      <c r="O12" s="219" t="s">
        <v>6</v>
      </c>
      <c r="P12" s="220"/>
      <c r="Q12" s="220"/>
      <c r="R12" s="221"/>
      <c r="S12" s="6"/>
      <c r="T12" s="219" t="s">
        <v>7</v>
      </c>
      <c r="U12" s="220"/>
      <c r="V12" s="220"/>
      <c r="W12" s="221"/>
      <c r="X12" s="76"/>
      <c r="Y12" s="50" t="s">
        <v>1</v>
      </c>
      <c r="Z12" s="6"/>
      <c r="AA12" s="6"/>
      <c r="AB12" s="7" t="s">
        <v>2</v>
      </c>
    </row>
    <row r="13" spans="1:29" ht="24.95" customHeight="1" x14ac:dyDescent="0.15">
      <c r="A13" s="16" t="s">
        <v>9</v>
      </c>
      <c r="B13" s="176">
        <v>4400</v>
      </c>
      <c r="C13" s="35">
        <f>B13*0.7</f>
        <v>3080</v>
      </c>
      <c r="D13" s="155"/>
      <c r="E13" s="243"/>
      <c r="F13" s="244"/>
      <c r="G13" s="244"/>
      <c r="H13" s="245"/>
      <c r="I13" s="98"/>
      <c r="J13" s="246"/>
      <c r="K13" s="247"/>
      <c r="L13" s="247"/>
      <c r="M13" s="248"/>
      <c r="N13" s="99"/>
      <c r="O13" s="158"/>
      <c r="P13" s="224" t="s">
        <v>16</v>
      </c>
      <c r="Q13" s="161"/>
      <c r="R13" s="224" t="s">
        <v>15</v>
      </c>
      <c r="S13" s="224" t="s">
        <v>5</v>
      </c>
      <c r="T13" s="158"/>
      <c r="U13" s="224" t="s">
        <v>16</v>
      </c>
      <c r="V13" s="161"/>
      <c r="W13" s="224" t="s">
        <v>15</v>
      </c>
      <c r="X13" s="102"/>
      <c r="Y13" s="164"/>
      <c r="Z13" s="227" t="s">
        <v>8</v>
      </c>
      <c r="AA13" s="102"/>
      <c r="AB13" s="104">
        <f>Y13*AC13</f>
        <v>0</v>
      </c>
      <c r="AC13" s="230">
        <f>C13</f>
        <v>3080</v>
      </c>
    </row>
    <row r="14" spans="1:29" ht="24.95" customHeight="1" x14ac:dyDescent="0.15">
      <c r="A14" s="9" t="s">
        <v>10</v>
      </c>
      <c r="B14" s="177">
        <v>4400</v>
      </c>
      <c r="C14" s="36">
        <f t="shared" ref="C14:C15" si="0">B14*0.7</f>
        <v>3080</v>
      </c>
      <c r="D14" s="156"/>
      <c r="E14" s="231"/>
      <c r="F14" s="232"/>
      <c r="G14" s="232"/>
      <c r="H14" s="233"/>
      <c r="I14" s="106"/>
      <c r="J14" s="234"/>
      <c r="K14" s="235"/>
      <c r="L14" s="235"/>
      <c r="M14" s="236"/>
      <c r="N14" s="107"/>
      <c r="O14" s="159"/>
      <c r="P14" s="225"/>
      <c r="Q14" s="162"/>
      <c r="R14" s="225"/>
      <c r="S14" s="225"/>
      <c r="T14" s="159"/>
      <c r="U14" s="225"/>
      <c r="V14" s="162"/>
      <c r="W14" s="225"/>
      <c r="X14" s="110"/>
      <c r="Y14" s="165"/>
      <c r="Z14" s="228"/>
      <c r="AA14" s="110"/>
      <c r="AB14" s="112">
        <f>Y14*AC13</f>
        <v>0</v>
      </c>
      <c r="AC14" s="230"/>
    </row>
    <row r="15" spans="1:29" ht="24.95" customHeight="1" thickBot="1" x14ac:dyDescent="0.2">
      <c r="A15" s="10" t="s">
        <v>11</v>
      </c>
      <c r="B15" s="178">
        <v>4400</v>
      </c>
      <c r="C15" s="37">
        <f t="shared" si="0"/>
        <v>3080</v>
      </c>
      <c r="D15" s="157"/>
      <c r="E15" s="237"/>
      <c r="F15" s="238"/>
      <c r="G15" s="238"/>
      <c r="H15" s="239"/>
      <c r="I15" s="114"/>
      <c r="J15" s="240"/>
      <c r="K15" s="241"/>
      <c r="L15" s="241"/>
      <c r="M15" s="242"/>
      <c r="N15" s="115"/>
      <c r="O15" s="160"/>
      <c r="P15" s="226"/>
      <c r="Q15" s="163"/>
      <c r="R15" s="226"/>
      <c r="S15" s="226"/>
      <c r="T15" s="160"/>
      <c r="U15" s="226"/>
      <c r="V15" s="163"/>
      <c r="W15" s="226"/>
      <c r="X15" s="118"/>
      <c r="Y15" s="166"/>
      <c r="Z15" s="229"/>
      <c r="AA15" s="118"/>
      <c r="AB15" s="120">
        <f>Y15*AC13</f>
        <v>0</v>
      </c>
      <c r="AC15" s="230"/>
    </row>
    <row r="16" spans="1:29" ht="24.95" customHeight="1" x14ac:dyDescent="0.15">
      <c r="B16" s="30"/>
      <c r="D16" s="69" t="s">
        <v>118</v>
      </c>
      <c r="E16" s="222"/>
      <c r="F16" s="222"/>
      <c r="G16" s="222"/>
      <c r="H16" s="2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1"/>
      <c r="T16" s="122"/>
      <c r="U16" s="122"/>
      <c r="V16" s="122"/>
      <c r="W16" s="122"/>
      <c r="X16" s="122"/>
      <c r="Y16" s="122"/>
      <c r="Z16" s="223" t="s">
        <v>29</v>
      </c>
      <c r="AA16" s="223"/>
      <c r="AB16" s="123">
        <f>SUM(AB13:AB15)</f>
        <v>0</v>
      </c>
    </row>
    <row r="17" spans="1:29" ht="24.95" customHeight="1" thickBot="1" x14ac:dyDescent="0.2">
      <c r="Y17"/>
      <c r="AB17"/>
      <c r="AC17"/>
    </row>
    <row r="18" spans="1:29" ht="24.95" customHeight="1" thickBot="1" x14ac:dyDescent="0.2">
      <c r="A18" s="17"/>
      <c r="B18" s="175" t="s">
        <v>0</v>
      </c>
      <c r="C18" s="34" t="s">
        <v>53</v>
      </c>
      <c r="D18" s="18" t="s">
        <v>137</v>
      </c>
      <c r="E18" s="219" t="s">
        <v>34</v>
      </c>
      <c r="F18" s="220"/>
      <c r="G18" s="220"/>
      <c r="H18" s="221"/>
      <c r="I18" s="6"/>
      <c r="J18" s="219" t="s">
        <v>62</v>
      </c>
      <c r="K18" s="220"/>
      <c r="L18" s="220"/>
      <c r="M18" s="221"/>
      <c r="N18" s="6"/>
      <c r="O18" s="219" t="s">
        <v>6</v>
      </c>
      <c r="P18" s="220"/>
      <c r="Q18" s="220"/>
      <c r="R18" s="221"/>
      <c r="S18" s="6"/>
      <c r="T18" s="219" t="s">
        <v>7</v>
      </c>
      <c r="U18" s="220"/>
      <c r="V18" s="220"/>
      <c r="W18" s="221"/>
      <c r="X18" s="76"/>
      <c r="Y18" s="50" t="s">
        <v>1</v>
      </c>
      <c r="Z18" s="6"/>
      <c r="AA18" s="6"/>
      <c r="AB18" s="20" t="s">
        <v>2</v>
      </c>
    </row>
    <row r="19" spans="1:29" ht="24.95" customHeight="1" x14ac:dyDescent="0.15">
      <c r="A19" s="16" t="s">
        <v>9</v>
      </c>
      <c r="B19" s="176">
        <v>5500</v>
      </c>
      <c r="C19" s="35">
        <f>B19*0.7</f>
        <v>3849.9999999999995</v>
      </c>
      <c r="D19" s="155"/>
      <c r="E19" s="243"/>
      <c r="F19" s="244"/>
      <c r="G19" s="244"/>
      <c r="H19" s="245"/>
      <c r="I19" s="98"/>
      <c r="J19" s="246"/>
      <c r="K19" s="247"/>
      <c r="L19" s="247"/>
      <c r="M19" s="248"/>
      <c r="N19" s="99"/>
      <c r="O19" s="158"/>
      <c r="P19" s="224" t="s">
        <v>16</v>
      </c>
      <c r="Q19" s="161">
        <v>15</v>
      </c>
      <c r="R19" s="224" t="s">
        <v>15</v>
      </c>
      <c r="S19" s="224" t="s">
        <v>5</v>
      </c>
      <c r="T19" s="158"/>
      <c r="U19" s="224" t="s">
        <v>16</v>
      </c>
      <c r="V19" s="161"/>
      <c r="W19" s="224" t="s">
        <v>15</v>
      </c>
      <c r="X19" s="102"/>
      <c r="Y19" s="164"/>
      <c r="Z19" s="227" t="s">
        <v>8</v>
      </c>
      <c r="AA19" s="102"/>
      <c r="AB19" s="104">
        <f>Y19*AC19</f>
        <v>0</v>
      </c>
      <c r="AC19" s="230">
        <f>C19</f>
        <v>3849.9999999999995</v>
      </c>
    </row>
    <row r="20" spans="1:29" ht="24.95" customHeight="1" x14ac:dyDescent="0.15">
      <c r="A20" s="9" t="s">
        <v>10</v>
      </c>
      <c r="B20" s="177">
        <v>5500</v>
      </c>
      <c r="C20" s="36">
        <f t="shared" ref="C20:C21" si="1">B20*0.7</f>
        <v>3849.9999999999995</v>
      </c>
      <c r="D20" s="156"/>
      <c r="E20" s="231"/>
      <c r="F20" s="232"/>
      <c r="G20" s="232"/>
      <c r="H20" s="233"/>
      <c r="I20" s="106"/>
      <c r="J20" s="234"/>
      <c r="K20" s="235"/>
      <c r="L20" s="235"/>
      <c r="M20" s="236"/>
      <c r="N20" s="107"/>
      <c r="O20" s="159"/>
      <c r="P20" s="225"/>
      <c r="Q20" s="162"/>
      <c r="R20" s="225"/>
      <c r="S20" s="225"/>
      <c r="T20" s="159"/>
      <c r="U20" s="225"/>
      <c r="V20" s="162"/>
      <c r="W20" s="225"/>
      <c r="X20" s="110"/>
      <c r="Y20" s="165"/>
      <c r="Z20" s="228"/>
      <c r="AA20" s="110"/>
      <c r="AB20" s="112">
        <f>Y20*AC19</f>
        <v>0</v>
      </c>
      <c r="AC20" s="230"/>
    </row>
    <row r="21" spans="1:29" ht="24.95" customHeight="1" thickBot="1" x14ac:dyDescent="0.2">
      <c r="A21" s="10" t="s">
        <v>11</v>
      </c>
      <c r="B21" s="178">
        <v>5500</v>
      </c>
      <c r="C21" s="37">
        <f t="shared" si="1"/>
        <v>3849.9999999999995</v>
      </c>
      <c r="D21" s="157"/>
      <c r="E21" s="258"/>
      <c r="F21" s="259"/>
      <c r="G21" s="259"/>
      <c r="H21" s="260"/>
      <c r="I21" s="114"/>
      <c r="J21" s="240"/>
      <c r="K21" s="241"/>
      <c r="L21" s="241"/>
      <c r="M21" s="242"/>
      <c r="N21" s="115"/>
      <c r="O21" s="160"/>
      <c r="P21" s="226"/>
      <c r="Q21" s="163"/>
      <c r="R21" s="226"/>
      <c r="S21" s="226"/>
      <c r="T21" s="160"/>
      <c r="U21" s="226"/>
      <c r="V21" s="163"/>
      <c r="W21" s="226"/>
      <c r="X21" s="118"/>
      <c r="Y21" s="166"/>
      <c r="Z21" s="229"/>
      <c r="AA21" s="118"/>
      <c r="AB21" s="120">
        <f>Y21*AC19</f>
        <v>0</v>
      </c>
      <c r="AC21" s="230"/>
    </row>
    <row r="22" spans="1:29" ht="24.95" customHeight="1" x14ac:dyDescent="0.15">
      <c r="B22" s="30"/>
      <c r="D22" s="121"/>
      <c r="E22" s="122"/>
      <c r="F22" s="121"/>
      <c r="G22" s="122"/>
      <c r="H22" s="121"/>
      <c r="I22" s="122"/>
      <c r="J22" s="121"/>
      <c r="K22" s="122"/>
      <c r="L22" s="121"/>
      <c r="M22" s="122"/>
      <c r="N22" s="121"/>
      <c r="O22" s="121"/>
      <c r="P22" s="122"/>
      <c r="Q22" s="121"/>
      <c r="R22" s="122"/>
      <c r="S22" s="122"/>
      <c r="T22" s="121"/>
      <c r="U22" s="122"/>
      <c r="V22" s="121"/>
      <c r="W22" s="122"/>
      <c r="X22" s="122"/>
      <c r="Y22" s="122"/>
      <c r="Z22" s="223" t="s">
        <v>29</v>
      </c>
      <c r="AA22" s="223"/>
      <c r="AB22" s="123">
        <f>SUM(AB19:AB21)</f>
        <v>0</v>
      </c>
    </row>
    <row r="23" spans="1:29" ht="24.95" hidden="1" customHeight="1" thickBot="1" x14ac:dyDescent="0.2">
      <c r="A23" s="94" t="s">
        <v>94</v>
      </c>
      <c r="B23" s="75" t="s">
        <v>0</v>
      </c>
      <c r="C23" s="58" t="s">
        <v>53</v>
      </c>
      <c r="D23" s="59" t="s">
        <v>38</v>
      </c>
      <c r="E23" s="219" t="s">
        <v>34</v>
      </c>
      <c r="F23" s="220"/>
      <c r="G23" s="220"/>
      <c r="H23" s="221"/>
      <c r="I23" s="19"/>
      <c r="J23" s="219" t="s">
        <v>62</v>
      </c>
      <c r="K23" s="220"/>
      <c r="L23" s="220"/>
      <c r="M23" s="221"/>
      <c r="N23" s="19"/>
      <c r="O23" s="219" t="s">
        <v>6</v>
      </c>
      <c r="P23" s="220"/>
      <c r="Q23" s="220"/>
      <c r="R23" s="221"/>
      <c r="S23" s="19"/>
      <c r="T23" s="219" t="s">
        <v>7</v>
      </c>
      <c r="U23" s="220"/>
      <c r="V23" s="220"/>
      <c r="W23" s="221"/>
      <c r="X23" s="75"/>
      <c r="Y23" s="60" t="s">
        <v>1</v>
      </c>
      <c r="Z23" s="19"/>
      <c r="AA23" s="19"/>
      <c r="AB23" s="61" t="s">
        <v>2</v>
      </c>
    </row>
    <row r="24" spans="1:29" ht="24.95" hidden="1" customHeight="1" x14ac:dyDescent="0.15">
      <c r="A24" s="249" t="s">
        <v>95</v>
      </c>
      <c r="B24" s="55">
        <v>5400</v>
      </c>
      <c r="C24" s="56">
        <f>B24*0.7</f>
        <v>3779.9999999999995</v>
      </c>
      <c r="D24" s="124"/>
      <c r="E24" s="252"/>
      <c r="F24" s="253"/>
      <c r="G24" s="253"/>
      <c r="H24" s="254"/>
      <c r="I24" s="106"/>
      <c r="J24" s="255"/>
      <c r="K24" s="256"/>
      <c r="L24" s="256"/>
      <c r="M24" s="257"/>
      <c r="N24" s="125"/>
      <c r="O24" s="126"/>
      <c r="P24" s="225" t="s">
        <v>16</v>
      </c>
      <c r="Q24" s="127"/>
      <c r="R24" s="225" t="s">
        <v>15</v>
      </c>
      <c r="S24" s="225" t="s">
        <v>5</v>
      </c>
      <c r="T24" s="126"/>
      <c r="U24" s="225" t="s">
        <v>16</v>
      </c>
      <c r="V24" s="127"/>
      <c r="W24" s="225" t="s">
        <v>15</v>
      </c>
      <c r="X24" s="110"/>
      <c r="Y24" s="128"/>
      <c r="Z24" s="228" t="s">
        <v>8</v>
      </c>
      <c r="AA24" s="110"/>
      <c r="AB24" s="129">
        <f>Y24*AC24</f>
        <v>0</v>
      </c>
      <c r="AC24" s="3">
        <v>3780</v>
      </c>
    </row>
    <row r="25" spans="1:29" ht="24.95" hidden="1" customHeight="1" x14ac:dyDescent="0.15">
      <c r="A25" s="250"/>
      <c r="B25" s="31">
        <v>5400</v>
      </c>
      <c r="C25" s="38">
        <f>B25*0.7</f>
        <v>3779.9999999999995</v>
      </c>
      <c r="D25" s="130"/>
      <c r="E25" s="261"/>
      <c r="F25" s="262"/>
      <c r="G25" s="262"/>
      <c r="H25" s="263"/>
      <c r="I25" s="106"/>
      <c r="J25" s="264"/>
      <c r="K25" s="265"/>
      <c r="L25" s="265"/>
      <c r="M25" s="266"/>
      <c r="N25" s="107"/>
      <c r="O25" s="108"/>
      <c r="P25" s="225"/>
      <c r="Q25" s="109"/>
      <c r="R25" s="225"/>
      <c r="S25" s="225"/>
      <c r="T25" s="108"/>
      <c r="U25" s="225"/>
      <c r="V25" s="109"/>
      <c r="W25" s="225"/>
      <c r="X25" s="110"/>
      <c r="Y25" s="111"/>
      <c r="Z25" s="228"/>
      <c r="AA25" s="110"/>
      <c r="AB25" s="112">
        <f>Y25*AC24</f>
        <v>0</v>
      </c>
    </row>
    <row r="26" spans="1:29" ht="24.95" hidden="1" customHeight="1" thickBot="1" x14ac:dyDescent="0.2">
      <c r="A26" s="251"/>
      <c r="B26" s="32">
        <v>5400</v>
      </c>
      <c r="C26" s="39">
        <f>B26*0.7</f>
        <v>3779.9999999999995</v>
      </c>
      <c r="D26" s="131"/>
      <c r="E26" s="267"/>
      <c r="F26" s="268"/>
      <c r="G26" s="268"/>
      <c r="H26" s="269"/>
      <c r="I26" s="114"/>
      <c r="J26" s="270"/>
      <c r="K26" s="271"/>
      <c r="L26" s="271"/>
      <c r="M26" s="272"/>
      <c r="N26" s="115"/>
      <c r="O26" s="116"/>
      <c r="P26" s="226"/>
      <c r="Q26" s="117"/>
      <c r="R26" s="226"/>
      <c r="S26" s="226"/>
      <c r="T26" s="116"/>
      <c r="U26" s="226"/>
      <c r="V26" s="117"/>
      <c r="W26" s="226"/>
      <c r="X26" s="118"/>
      <c r="Y26" s="119"/>
      <c r="Z26" s="229"/>
      <c r="AA26" s="118"/>
      <c r="AB26" s="120">
        <f>Y26*AC24</f>
        <v>0</v>
      </c>
    </row>
    <row r="27" spans="1:29" ht="24.95" hidden="1" customHeight="1" x14ac:dyDescent="0.15">
      <c r="A27" s="24"/>
      <c r="B27" s="33"/>
      <c r="C27" s="24"/>
      <c r="D27" s="132"/>
      <c r="E27" s="122"/>
      <c r="F27" s="121"/>
      <c r="G27" s="122"/>
      <c r="H27" s="121"/>
      <c r="I27" s="122"/>
      <c r="J27" s="121"/>
      <c r="K27" s="122"/>
      <c r="L27" s="121"/>
      <c r="M27" s="122"/>
      <c r="N27" s="121"/>
      <c r="O27" s="121"/>
      <c r="P27" s="122"/>
      <c r="Q27" s="121"/>
      <c r="R27" s="122"/>
      <c r="S27" s="122"/>
      <c r="T27" s="121"/>
      <c r="U27" s="122"/>
      <c r="V27" s="121"/>
      <c r="W27" s="122"/>
      <c r="X27" s="121"/>
      <c r="Y27" s="122"/>
      <c r="Z27" s="273" t="s">
        <v>29</v>
      </c>
      <c r="AA27" s="273"/>
      <c r="AB27" s="123">
        <f>AB24+AB25+AB26</f>
        <v>0</v>
      </c>
    </row>
    <row r="28" spans="1:29" ht="24.95" hidden="1" customHeight="1" thickBot="1" x14ac:dyDescent="0.2">
      <c r="A28" s="94" t="s">
        <v>94</v>
      </c>
      <c r="B28" s="75" t="s">
        <v>0</v>
      </c>
      <c r="C28" s="58" t="s">
        <v>53</v>
      </c>
      <c r="D28" s="59" t="s">
        <v>38</v>
      </c>
      <c r="E28" s="219" t="s">
        <v>34</v>
      </c>
      <c r="F28" s="220"/>
      <c r="G28" s="220"/>
      <c r="H28" s="221"/>
      <c r="I28" s="19"/>
      <c r="J28" s="219" t="s">
        <v>62</v>
      </c>
      <c r="K28" s="220"/>
      <c r="L28" s="220"/>
      <c r="M28" s="221"/>
      <c r="N28" s="19"/>
      <c r="O28" s="219" t="s">
        <v>6</v>
      </c>
      <c r="P28" s="220"/>
      <c r="Q28" s="220"/>
      <c r="R28" s="221"/>
      <c r="S28" s="19"/>
      <c r="T28" s="219" t="s">
        <v>7</v>
      </c>
      <c r="U28" s="220"/>
      <c r="V28" s="220"/>
      <c r="W28" s="221"/>
      <c r="X28" s="75"/>
      <c r="Y28" s="60" t="s">
        <v>1</v>
      </c>
      <c r="Z28" s="62"/>
      <c r="AA28" s="63"/>
      <c r="AB28" s="61" t="s">
        <v>2</v>
      </c>
    </row>
    <row r="29" spans="1:29" ht="24.95" hidden="1" customHeight="1" x14ac:dyDescent="0.15">
      <c r="A29" s="274" t="s">
        <v>77</v>
      </c>
      <c r="B29" s="55">
        <v>5040</v>
      </c>
      <c r="C29" s="56">
        <f>B29*0.7</f>
        <v>3528</v>
      </c>
      <c r="D29" s="88"/>
      <c r="E29" s="276"/>
      <c r="F29" s="277"/>
      <c r="G29" s="277"/>
      <c r="H29" s="278"/>
      <c r="I29" s="78"/>
      <c r="J29" s="279"/>
      <c r="K29" s="280"/>
      <c r="L29" s="280"/>
      <c r="M29" s="281"/>
      <c r="N29" s="51"/>
      <c r="O29" s="89"/>
      <c r="P29" s="282" t="s">
        <v>16</v>
      </c>
      <c r="Q29" s="90"/>
      <c r="R29" s="282" t="s">
        <v>15</v>
      </c>
      <c r="S29" s="282" t="s">
        <v>5</v>
      </c>
      <c r="T29" s="89"/>
      <c r="U29" s="282" t="s">
        <v>16</v>
      </c>
      <c r="V29" s="90"/>
      <c r="W29" s="282" t="s">
        <v>15</v>
      </c>
      <c r="X29" s="81"/>
      <c r="Y29" s="91"/>
      <c r="Z29" s="52"/>
      <c r="AA29" s="51"/>
      <c r="AB29" s="57">
        <f>Y29*AC30</f>
        <v>0</v>
      </c>
    </row>
    <row r="30" spans="1:29" ht="24.95" hidden="1" customHeight="1" x14ac:dyDescent="0.15">
      <c r="A30" s="274"/>
      <c r="B30" s="31">
        <v>5040</v>
      </c>
      <c r="C30" s="38">
        <f>B30*0.7</f>
        <v>3528</v>
      </c>
      <c r="D30" s="92"/>
      <c r="E30" s="288"/>
      <c r="F30" s="289"/>
      <c r="G30" s="289"/>
      <c r="H30" s="290"/>
      <c r="I30" s="78"/>
      <c r="J30" s="291"/>
      <c r="K30" s="292"/>
      <c r="L30" s="292"/>
      <c r="M30" s="293"/>
      <c r="N30" s="8"/>
      <c r="O30" s="79"/>
      <c r="P30" s="282"/>
      <c r="Q30" s="80"/>
      <c r="R30" s="282"/>
      <c r="S30" s="282"/>
      <c r="T30" s="79"/>
      <c r="U30" s="282"/>
      <c r="V30" s="80"/>
      <c r="W30" s="282"/>
      <c r="X30" s="81"/>
      <c r="Y30" s="82"/>
      <c r="Z30" s="294" t="s">
        <v>8</v>
      </c>
      <c r="AA30" s="8"/>
      <c r="AB30" s="12">
        <f>Y30*AC30</f>
        <v>0</v>
      </c>
      <c r="AC30" s="3">
        <f>5040*0.7</f>
        <v>3528</v>
      </c>
    </row>
    <row r="31" spans="1:29" ht="24.95" hidden="1" customHeight="1" thickBot="1" x14ac:dyDescent="0.2">
      <c r="A31" s="275"/>
      <c r="B31" s="32">
        <v>5040</v>
      </c>
      <c r="C31" s="39">
        <f>B31*0.7</f>
        <v>3528</v>
      </c>
      <c r="D31" s="93"/>
      <c r="E31" s="296"/>
      <c r="F31" s="297"/>
      <c r="G31" s="297"/>
      <c r="H31" s="298"/>
      <c r="I31" s="83"/>
      <c r="J31" s="299"/>
      <c r="K31" s="300"/>
      <c r="L31" s="300"/>
      <c r="M31" s="301"/>
      <c r="N31" s="11"/>
      <c r="O31" s="84"/>
      <c r="P31" s="283"/>
      <c r="Q31" s="85"/>
      <c r="R31" s="283"/>
      <c r="S31" s="283"/>
      <c r="T31" s="84"/>
      <c r="U31" s="283"/>
      <c r="V31" s="85"/>
      <c r="W31" s="283"/>
      <c r="X31" s="86"/>
      <c r="Y31" s="87"/>
      <c r="Z31" s="295"/>
      <c r="AA31" s="11"/>
      <c r="AB31" s="13">
        <f>Y31*AC30</f>
        <v>0</v>
      </c>
    </row>
    <row r="32" spans="1:29" ht="24.95" hidden="1" customHeight="1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Z32" s="284" t="s">
        <v>29</v>
      </c>
      <c r="AA32" s="284"/>
      <c r="AB32" s="54">
        <f>SUM(AB29:AB31)</f>
        <v>0</v>
      </c>
    </row>
    <row r="33" spans="1:29" ht="24.95" customHeight="1" x14ac:dyDescent="0.15">
      <c r="Y33"/>
      <c r="AB33"/>
      <c r="AC33"/>
    </row>
    <row r="34" spans="1:29" ht="24.95" customHeight="1" x14ac:dyDescent="0.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285" t="s">
        <v>96</v>
      </c>
      <c r="W34" s="286"/>
      <c r="X34" s="286"/>
      <c r="Y34" s="286"/>
      <c r="Z34" s="286"/>
      <c r="AA34" s="287"/>
      <c r="AB34" s="172">
        <f>AB16+AB22</f>
        <v>0</v>
      </c>
    </row>
    <row r="35" spans="1:29" ht="24.95" customHeight="1" x14ac:dyDescent="0.15">
      <c r="Y35"/>
      <c r="AB35"/>
      <c r="AC35"/>
    </row>
    <row r="36" spans="1:29" ht="24.95" customHeight="1" thickBot="1" x14ac:dyDescent="0.25">
      <c r="A36" s="173" t="s">
        <v>51</v>
      </c>
      <c r="B36" s="29"/>
      <c r="C36" s="29"/>
      <c r="E36" s="1"/>
      <c r="G36" s="1"/>
      <c r="I36" s="1"/>
      <c r="K36" s="1"/>
      <c r="P36" s="1"/>
      <c r="R36" s="1"/>
      <c r="S36" s="1"/>
      <c r="U36" s="1"/>
      <c r="W36" s="1"/>
      <c r="X36" s="1"/>
      <c r="Z36" s="1"/>
      <c r="AA36" s="1"/>
    </row>
    <row r="37" spans="1:29" ht="24.95" customHeight="1" thickBot="1" x14ac:dyDescent="0.2">
      <c r="A37" s="17"/>
      <c r="B37" s="179" t="s">
        <v>0</v>
      </c>
      <c r="C37" s="58" t="s">
        <v>53</v>
      </c>
      <c r="D37" s="18" t="s">
        <v>32</v>
      </c>
      <c r="E37" s="219" t="s">
        <v>35</v>
      </c>
      <c r="F37" s="220"/>
      <c r="G37" s="220"/>
      <c r="H37" s="221"/>
      <c r="I37" s="19"/>
      <c r="J37" s="219" t="s">
        <v>62</v>
      </c>
      <c r="K37" s="220"/>
      <c r="L37" s="220"/>
      <c r="M37" s="221"/>
      <c r="N37" s="19"/>
      <c r="O37" s="219" t="s">
        <v>6</v>
      </c>
      <c r="P37" s="220"/>
      <c r="Q37" s="220"/>
      <c r="R37" s="221"/>
      <c r="S37" s="19"/>
      <c r="T37" s="219" t="s">
        <v>7</v>
      </c>
      <c r="U37" s="220"/>
      <c r="V37" s="220"/>
      <c r="W37" s="221"/>
      <c r="X37" s="75"/>
      <c r="Y37" s="60" t="s">
        <v>1</v>
      </c>
      <c r="Z37" s="19"/>
      <c r="AA37" s="19"/>
      <c r="AB37" s="20" t="s">
        <v>2</v>
      </c>
    </row>
    <row r="38" spans="1:29" ht="24.95" customHeight="1" x14ac:dyDescent="0.15">
      <c r="A38" s="64" t="s">
        <v>12</v>
      </c>
      <c r="B38" s="180">
        <v>4400</v>
      </c>
      <c r="C38" s="65">
        <f>B38*0.7</f>
        <v>3080</v>
      </c>
      <c r="D38" s="170"/>
      <c r="E38" s="243"/>
      <c r="F38" s="244"/>
      <c r="G38" s="244"/>
      <c r="H38" s="245"/>
      <c r="I38" s="106"/>
      <c r="J38" s="246"/>
      <c r="K38" s="247"/>
      <c r="L38" s="247"/>
      <c r="M38" s="248"/>
      <c r="N38" s="125"/>
      <c r="O38" s="167"/>
      <c r="P38" s="225" t="s">
        <v>16</v>
      </c>
      <c r="Q38" s="168"/>
      <c r="R38" s="225" t="s">
        <v>15</v>
      </c>
      <c r="S38" s="225" t="s">
        <v>5</v>
      </c>
      <c r="T38" s="167"/>
      <c r="U38" s="225" t="s">
        <v>16</v>
      </c>
      <c r="V38" s="168"/>
      <c r="W38" s="225" t="s">
        <v>15</v>
      </c>
      <c r="X38" s="110"/>
      <c r="Y38" s="169"/>
      <c r="Z38" s="302" t="s">
        <v>8</v>
      </c>
      <c r="AA38" s="134"/>
      <c r="AB38" s="129">
        <f>Y38*AC38</f>
        <v>0</v>
      </c>
      <c r="AC38" s="305">
        <f>C38</f>
        <v>3080</v>
      </c>
    </row>
    <row r="39" spans="1:29" ht="24.95" customHeight="1" x14ac:dyDescent="0.15">
      <c r="A39" s="9" t="s">
        <v>13</v>
      </c>
      <c r="B39" s="177">
        <v>4400</v>
      </c>
      <c r="C39" s="36">
        <f t="shared" ref="C39:C40" si="2">B39*0.7</f>
        <v>3080</v>
      </c>
      <c r="D39" s="156"/>
      <c r="E39" s="231"/>
      <c r="F39" s="232"/>
      <c r="G39" s="232"/>
      <c r="H39" s="233"/>
      <c r="I39" s="106"/>
      <c r="J39" s="234"/>
      <c r="K39" s="235"/>
      <c r="L39" s="235"/>
      <c r="M39" s="236"/>
      <c r="N39" s="107"/>
      <c r="O39" s="159"/>
      <c r="P39" s="225"/>
      <c r="Q39" s="162"/>
      <c r="R39" s="225"/>
      <c r="S39" s="225"/>
      <c r="T39" s="159"/>
      <c r="U39" s="225"/>
      <c r="V39" s="162"/>
      <c r="W39" s="225"/>
      <c r="X39" s="110"/>
      <c r="Y39" s="165"/>
      <c r="Z39" s="303"/>
      <c r="AA39" s="135"/>
      <c r="AB39" s="112">
        <f>Y39*AC38</f>
        <v>0</v>
      </c>
      <c r="AC39" s="305"/>
    </row>
    <row r="40" spans="1:29" ht="24.95" customHeight="1" thickBot="1" x14ac:dyDescent="0.2">
      <c r="A40" s="10" t="s">
        <v>14</v>
      </c>
      <c r="B40" s="178">
        <v>4400</v>
      </c>
      <c r="C40" s="37">
        <f t="shared" si="2"/>
        <v>3080</v>
      </c>
      <c r="D40" s="157"/>
      <c r="E40" s="237"/>
      <c r="F40" s="238"/>
      <c r="G40" s="238"/>
      <c r="H40" s="239"/>
      <c r="I40" s="114"/>
      <c r="J40" s="240"/>
      <c r="K40" s="241"/>
      <c r="L40" s="241"/>
      <c r="M40" s="242"/>
      <c r="N40" s="115"/>
      <c r="O40" s="160"/>
      <c r="P40" s="226"/>
      <c r="Q40" s="163"/>
      <c r="R40" s="226"/>
      <c r="S40" s="226"/>
      <c r="T40" s="160"/>
      <c r="U40" s="226"/>
      <c r="V40" s="163"/>
      <c r="W40" s="226"/>
      <c r="X40" s="118"/>
      <c r="Y40" s="166"/>
      <c r="Z40" s="304"/>
      <c r="AA40" s="136"/>
      <c r="AB40" s="120">
        <f>Y40*AC38</f>
        <v>0</v>
      </c>
      <c r="AC40" s="305"/>
    </row>
    <row r="41" spans="1:29" ht="24.95" customHeight="1" x14ac:dyDescent="0.15">
      <c r="A41" s="6"/>
      <c r="B41" s="6"/>
      <c r="C41" s="6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  <c r="P41" s="138"/>
      <c r="Q41" s="138"/>
      <c r="R41" s="138"/>
      <c r="S41" s="137"/>
      <c r="T41" s="138"/>
      <c r="U41" s="138"/>
      <c r="V41" s="138"/>
      <c r="W41" s="138"/>
      <c r="X41" s="138"/>
      <c r="Y41" s="122"/>
      <c r="Z41" s="306" t="s">
        <v>29</v>
      </c>
      <c r="AA41" s="306"/>
      <c r="AB41" s="139">
        <f>SUM(AB38:AB40)</f>
        <v>0</v>
      </c>
    </row>
    <row r="42" spans="1:29" ht="24.95" customHeight="1" thickBot="1" x14ac:dyDescent="0.2">
      <c r="Y42"/>
      <c r="AB42"/>
      <c r="AC42"/>
    </row>
    <row r="43" spans="1:29" ht="24.95" customHeight="1" thickBot="1" x14ac:dyDescent="0.2">
      <c r="A43" s="17"/>
      <c r="B43" s="179" t="s">
        <v>0</v>
      </c>
      <c r="C43" s="58" t="s">
        <v>53</v>
      </c>
      <c r="D43" s="18" t="s">
        <v>33</v>
      </c>
      <c r="E43" s="219" t="s">
        <v>35</v>
      </c>
      <c r="F43" s="220"/>
      <c r="G43" s="220"/>
      <c r="H43" s="221"/>
      <c r="I43" s="19"/>
      <c r="J43" s="219" t="s">
        <v>62</v>
      </c>
      <c r="K43" s="220"/>
      <c r="L43" s="220"/>
      <c r="M43" s="221"/>
      <c r="N43" s="19"/>
      <c r="O43" s="219" t="s">
        <v>6</v>
      </c>
      <c r="P43" s="220"/>
      <c r="Q43" s="220"/>
      <c r="R43" s="221"/>
      <c r="S43" s="19"/>
      <c r="T43" s="219" t="s">
        <v>7</v>
      </c>
      <c r="U43" s="220"/>
      <c r="V43" s="220"/>
      <c r="W43" s="221"/>
      <c r="X43" s="75"/>
      <c r="Y43" s="60" t="s">
        <v>1</v>
      </c>
      <c r="Z43" s="19"/>
      <c r="AA43" s="19"/>
      <c r="AB43" s="20" t="s">
        <v>2</v>
      </c>
    </row>
    <row r="44" spans="1:29" ht="24.95" customHeight="1" x14ac:dyDescent="0.15">
      <c r="A44" s="64" t="s">
        <v>12</v>
      </c>
      <c r="B44" s="180">
        <v>4400</v>
      </c>
      <c r="C44" s="65">
        <f>B44*0.7</f>
        <v>3080</v>
      </c>
      <c r="D44" s="170"/>
      <c r="E44" s="243"/>
      <c r="F44" s="244"/>
      <c r="G44" s="244"/>
      <c r="H44" s="245"/>
      <c r="I44" s="106"/>
      <c r="J44" s="246"/>
      <c r="K44" s="247"/>
      <c r="L44" s="247"/>
      <c r="M44" s="248"/>
      <c r="N44" s="125"/>
      <c r="O44" s="167"/>
      <c r="P44" s="225"/>
      <c r="Q44" s="168"/>
      <c r="R44" s="225" t="s">
        <v>15</v>
      </c>
      <c r="S44" s="225" t="s">
        <v>5</v>
      </c>
      <c r="T44" s="167"/>
      <c r="U44" s="225" t="s">
        <v>16</v>
      </c>
      <c r="V44" s="168"/>
      <c r="W44" s="225" t="s">
        <v>15</v>
      </c>
      <c r="X44" s="110"/>
      <c r="Y44" s="169"/>
      <c r="Z44" s="302" t="s">
        <v>8</v>
      </c>
      <c r="AA44" s="134"/>
      <c r="AB44" s="129">
        <f>Y44*AC44</f>
        <v>0</v>
      </c>
      <c r="AC44" s="230">
        <f>C44</f>
        <v>3080</v>
      </c>
    </row>
    <row r="45" spans="1:29" ht="24.95" customHeight="1" x14ac:dyDescent="0.15">
      <c r="A45" s="9" t="s">
        <v>13</v>
      </c>
      <c r="B45" s="177">
        <v>4400</v>
      </c>
      <c r="C45" s="36">
        <f t="shared" ref="C45:C46" si="3">B45*0.7</f>
        <v>3080</v>
      </c>
      <c r="D45" s="156"/>
      <c r="E45" s="231"/>
      <c r="F45" s="232"/>
      <c r="G45" s="232"/>
      <c r="H45" s="233"/>
      <c r="I45" s="106"/>
      <c r="J45" s="234"/>
      <c r="K45" s="235"/>
      <c r="L45" s="235"/>
      <c r="M45" s="236"/>
      <c r="N45" s="107"/>
      <c r="O45" s="159"/>
      <c r="P45" s="225"/>
      <c r="Q45" s="162"/>
      <c r="R45" s="225"/>
      <c r="S45" s="225"/>
      <c r="T45" s="159"/>
      <c r="U45" s="225"/>
      <c r="V45" s="162"/>
      <c r="W45" s="225"/>
      <c r="X45" s="110"/>
      <c r="Y45" s="165"/>
      <c r="Z45" s="303"/>
      <c r="AA45" s="135"/>
      <c r="AB45" s="112">
        <f>Y45*AC44</f>
        <v>0</v>
      </c>
      <c r="AC45" s="230"/>
    </row>
    <row r="46" spans="1:29" ht="24.95" customHeight="1" thickBot="1" x14ac:dyDescent="0.2">
      <c r="A46" s="10" t="s">
        <v>14</v>
      </c>
      <c r="B46" s="178">
        <v>4400</v>
      </c>
      <c r="C46" s="37">
        <f t="shared" si="3"/>
        <v>3080</v>
      </c>
      <c r="D46" s="157"/>
      <c r="E46" s="258"/>
      <c r="F46" s="259"/>
      <c r="G46" s="259"/>
      <c r="H46" s="260"/>
      <c r="I46" s="114"/>
      <c r="J46" s="240"/>
      <c r="K46" s="241"/>
      <c r="L46" s="241"/>
      <c r="M46" s="242"/>
      <c r="N46" s="115"/>
      <c r="O46" s="160"/>
      <c r="P46" s="226"/>
      <c r="Q46" s="163"/>
      <c r="R46" s="226"/>
      <c r="S46" s="226"/>
      <c r="T46" s="160"/>
      <c r="U46" s="226"/>
      <c r="V46" s="163"/>
      <c r="W46" s="226"/>
      <c r="X46" s="118"/>
      <c r="Y46" s="166"/>
      <c r="Z46" s="304"/>
      <c r="AA46" s="136"/>
      <c r="AB46" s="120">
        <f>Y46*AC44</f>
        <v>0</v>
      </c>
      <c r="AC46" s="230"/>
    </row>
    <row r="47" spans="1:29" ht="24.95" customHeight="1" x14ac:dyDescent="0.15">
      <c r="D47" s="121"/>
      <c r="E47" s="122"/>
      <c r="F47" s="121"/>
      <c r="G47" s="122"/>
      <c r="H47" s="121"/>
      <c r="I47" s="122"/>
      <c r="J47" s="121"/>
      <c r="K47" s="122"/>
      <c r="L47" s="121"/>
      <c r="M47" s="122"/>
      <c r="N47" s="121"/>
      <c r="O47" s="121"/>
      <c r="P47" s="122"/>
      <c r="Q47" s="121"/>
      <c r="R47" s="122"/>
      <c r="S47" s="122"/>
      <c r="T47" s="121"/>
      <c r="U47" s="122"/>
      <c r="V47" s="121"/>
      <c r="W47" s="122"/>
      <c r="X47" s="122"/>
      <c r="Y47" s="122"/>
      <c r="Z47" s="223" t="s">
        <v>29</v>
      </c>
      <c r="AA47" s="223"/>
      <c r="AB47" s="123">
        <f>SUM(AB44:AB46)</f>
        <v>0</v>
      </c>
    </row>
    <row r="48" spans="1:29" ht="24.95" customHeight="1" thickBot="1" x14ac:dyDescent="0.25">
      <c r="A48" s="173" t="s">
        <v>52</v>
      </c>
      <c r="B48" s="29"/>
      <c r="C48" s="29"/>
      <c r="E48" s="1"/>
      <c r="G48" s="1"/>
      <c r="I48" s="1"/>
      <c r="K48" s="1"/>
      <c r="P48" s="1"/>
      <c r="R48" s="1"/>
      <c r="S48" s="1"/>
      <c r="U48" s="1"/>
      <c r="W48" s="1"/>
      <c r="X48" s="1"/>
      <c r="Z48" s="1"/>
      <c r="AA48" s="1"/>
    </row>
    <row r="49" spans="1:29" ht="24.95" customHeight="1" thickBot="1" x14ac:dyDescent="0.2">
      <c r="A49" s="17"/>
      <c r="B49" s="179" t="s">
        <v>0</v>
      </c>
      <c r="C49" s="195" t="s">
        <v>139</v>
      </c>
      <c r="D49" s="18" t="s">
        <v>88</v>
      </c>
      <c r="E49" s="219" t="s">
        <v>35</v>
      </c>
      <c r="F49" s="220"/>
      <c r="G49" s="220"/>
      <c r="H49" s="221"/>
      <c r="I49" s="19"/>
      <c r="J49" s="219" t="s">
        <v>62</v>
      </c>
      <c r="K49" s="220"/>
      <c r="L49" s="220"/>
      <c r="M49" s="221"/>
      <c r="N49" s="19"/>
      <c r="O49" s="219" t="s">
        <v>6</v>
      </c>
      <c r="P49" s="220"/>
      <c r="Q49" s="220"/>
      <c r="R49" s="221"/>
      <c r="S49" s="19"/>
      <c r="T49" s="219" t="s">
        <v>7</v>
      </c>
      <c r="U49" s="220"/>
      <c r="V49" s="220"/>
      <c r="W49" s="221"/>
      <c r="X49" s="75"/>
      <c r="Y49" s="60" t="s">
        <v>1</v>
      </c>
      <c r="Z49" s="19"/>
      <c r="AA49" s="19"/>
      <c r="AB49" s="20" t="s">
        <v>2</v>
      </c>
    </row>
    <row r="50" spans="1:29" ht="24.95" customHeight="1" x14ac:dyDescent="0.15">
      <c r="A50" s="16" t="s">
        <v>74</v>
      </c>
      <c r="B50" s="181" t="str">
        <f>IF(D50="","",VLOOKUP(D50,選択肢!K:L,2,0))</f>
        <v/>
      </c>
      <c r="C50" s="196" t="str">
        <f>IF(B50="","",B50*0.6)</f>
        <v/>
      </c>
      <c r="D50" s="192"/>
      <c r="E50" s="243"/>
      <c r="F50" s="244"/>
      <c r="G50" s="244"/>
      <c r="H50" s="245"/>
      <c r="I50" s="106"/>
      <c r="J50" s="246"/>
      <c r="K50" s="247"/>
      <c r="L50" s="247"/>
      <c r="M50" s="248"/>
      <c r="N50" s="99"/>
      <c r="O50" s="158"/>
      <c r="P50" s="224" t="s">
        <v>16</v>
      </c>
      <c r="Q50" s="161"/>
      <c r="R50" s="224" t="s">
        <v>15</v>
      </c>
      <c r="S50" s="224" t="s">
        <v>5</v>
      </c>
      <c r="T50" s="158"/>
      <c r="U50" s="224" t="s">
        <v>16</v>
      </c>
      <c r="V50" s="161"/>
      <c r="W50" s="224" t="s">
        <v>15</v>
      </c>
      <c r="X50" s="143"/>
      <c r="Y50" s="164"/>
      <c r="Z50" s="227" t="s">
        <v>8</v>
      </c>
      <c r="AA50" s="99"/>
      <c r="AB50" s="104">
        <f>IF(C50="",0,Y50*C50)</f>
        <v>0</v>
      </c>
    </row>
    <row r="51" spans="1:29" ht="24.95" customHeight="1" x14ac:dyDescent="0.15">
      <c r="A51" s="64" t="s">
        <v>75</v>
      </c>
      <c r="B51" s="182" t="str">
        <f>IF(D51="","",VLOOKUP(D51,選択肢!K:L,2,0))</f>
        <v/>
      </c>
      <c r="C51" s="197" t="str">
        <f>IF(B51="","",B51*0.6)</f>
        <v/>
      </c>
      <c r="D51" s="193"/>
      <c r="E51" s="231"/>
      <c r="F51" s="232"/>
      <c r="G51" s="232"/>
      <c r="H51" s="233"/>
      <c r="I51" s="106"/>
      <c r="J51" s="234"/>
      <c r="K51" s="235"/>
      <c r="L51" s="235"/>
      <c r="M51" s="236"/>
      <c r="N51" s="107"/>
      <c r="O51" s="159"/>
      <c r="P51" s="225"/>
      <c r="Q51" s="162"/>
      <c r="R51" s="225"/>
      <c r="S51" s="225"/>
      <c r="T51" s="159"/>
      <c r="U51" s="225"/>
      <c r="V51" s="162"/>
      <c r="W51" s="225"/>
      <c r="X51" s="144"/>
      <c r="Y51" s="165"/>
      <c r="Z51" s="228"/>
      <c r="AA51" s="107"/>
      <c r="AB51" s="112">
        <f t="shared" ref="AB51:AB52" si="4">IF(C51="",0,Y51*C51)</f>
        <v>0</v>
      </c>
    </row>
    <row r="52" spans="1:29" ht="24.95" customHeight="1" thickBot="1" x14ac:dyDescent="0.2">
      <c r="A52" s="10" t="s">
        <v>76</v>
      </c>
      <c r="B52" s="183" t="str">
        <f>IF(D52="","",VLOOKUP(D52,選択肢!K:L,2,0))</f>
        <v/>
      </c>
      <c r="C52" s="198" t="str">
        <f t="shared" ref="C52" si="5">IF(B52="","",B52*0.7)</f>
        <v/>
      </c>
      <c r="D52" s="194"/>
      <c r="E52" s="237"/>
      <c r="F52" s="238"/>
      <c r="G52" s="238"/>
      <c r="H52" s="239"/>
      <c r="I52" s="114"/>
      <c r="J52" s="240"/>
      <c r="K52" s="241"/>
      <c r="L52" s="241"/>
      <c r="M52" s="242"/>
      <c r="N52" s="115"/>
      <c r="O52" s="160"/>
      <c r="P52" s="226"/>
      <c r="Q52" s="163"/>
      <c r="R52" s="226"/>
      <c r="S52" s="226"/>
      <c r="T52" s="160"/>
      <c r="U52" s="226"/>
      <c r="V52" s="163"/>
      <c r="W52" s="226"/>
      <c r="X52" s="145"/>
      <c r="Y52" s="171"/>
      <c r="Z52" s="229"/>
      <c r="AA52" s="115"/>
      <c r="AB52" s="120">
        <f t="shared" si="4"/>
        <v>0</v>
      </c>
    </row>
    <row r="53" spans="1:29" ht="24.95" customHeight="1" x14ac:dyDescent="0.15"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2"/>
      <c r="Z53" s="223" t="s">
        <v>29</v>
      </c>
      <c r="AA53" s="223"/>
      <c r="AB53" s="123">
        <f>SUM(AB50:AB52)</f>
        <v>0</v>
      </c>
    </row>
    <row r="54" spans="1:29" ht="15" customHeight="1" thickBot="1" x14ac:dyDescent="0.2">
      <c r="A54" s="154" t="s">
        <v>68</v>
      </c>
      <c r="Y54"/>
      <c r="AB54"/>
      <c r="AC54"/>
    </row>
    <row r="55" spans="1:29" ht="24.95" customHeight="1" x14ac:dyDescent="0.15">
      <c r="A55" s="317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318"/>
      <c r="U55" s="285" t="s">
        <v>97</v>
      </c>
      <c r="V55" s="286"/>
      <c r="W55" s="286"/>
      <c r="X55" s="286"/>
      <c r="Y55" s="286"/>
      <c r="Z55" s="286"/>
      <c r="AA55" s="287"/>
      <c r="AB55" s="172">
        <f>AB41+AB47+AB53</f>
        <v>0</v>
      </c>
      <c r="AC55"/>
    </row>
    <row r="56" spans="1:29" ht="15" customHeight="1" x14ac:dyDescent="0.15">
      <c r="A56" s="319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320"/>
      <c r="Y56"/>
      <c r="AB56"/>
      <c r="AC56"/>
    </row>
    <row r="57" spans="1:29" ht="24.95" customHeight="1" x14ac:dyDescent="0.15">
      <c r="A57" s="319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320"/>
      <c r="N57" s="73"/>
      <c r="P57" s="73"/>
      <c r="Q57" s="73"/>
      <c r="R57" s="73"/>
      <c r="S57" s="73"/>
      <c r="T57" s="73"/>
      <c r="U57" s="73"/>
      <c r="V57" s="324" t="s">
        <v>92</v>
      </c>
      <c r="W57" s="324"/>
      <c r="X57" s="324"/>
      <c r="Y57" s="187" t="s">
        <v>1</v>
      </c>
    </row>
    <row r="58" spans="1:29" ht="24.95" customHeight="1" x14ac:dyDescent="0.15">
      <c r="A58" s="319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320"/>
      <c r="O58" s="325" t="s">
        <v>93</v>
      </c>
      <c r="P58" s="325"/>
      <c r="Q58" s="325"/>
      <c r="R58" s="325"/>
      <c r="S58" s="325"/>
      <c r="T58" s="325"/>
      <c r="U58" s="325"/>
      <c r="V58" s="326"/>
      <c r="W58" s="326"/>
      <c r="X58" s="326"/>
      <c r="Y58" s="188"/>
      <c r="Z58" t="s">
        <v>8</v>
      </c>
      <c r="AB58" s="189">
        <f>50*Y58</f>
        <v>0</v>
      </c>
    </row>
    <row r="59" spans="1:29" ht="24.95" customHeight="1" x14ac:dyDescent="0.15">
      <c r="A59" s="319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320"/>
      <c r="M59" s="73"/>
      <c r="N59" s="73"/>
      <c r="O59" s="325"/>
      <c r="P59" s="325"/>
      <c r="Q59" s="325"/>
      <c r="R59" s="325"/>
      <c r="S59" s="325"/>
      <c r="T59" s="325"/>
      <c r="U59" s="325"/>
      <c r="V59" s="326"/>
      <c r="W59" s="326"/>
      <c r="X59" s="326"/>
      <c r="Y59" s="188"/>
      <c r="Z59" t="s">
        <v>8</v>
      </c>
      <c r="AB59" s="190">
        <f t="shared" ref="AB59:AB60" si="6">50*Y59</f>
        <v>0</v>
      </c>
    </row>
    <row r="60" spans="1:29" ht="24.95" customHeight="1" thickBot="1" x14ac:dyDescent="0.2">
      <c r="A60" s="321"/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3"/>
      <c r="M60" s="73"/>
      <c r="N60" s="73"/>
      <c r="O60" s="325"/>
      <c r="P60" s="325"/>
      <c r="Q60" s="325"/>
      <c r="R60" s="325"/>
      <c r="S60" s="325"/>
      <c r="T60" s="325"/>
      <c r="U60" s="325"/>
      <c r="V60" s="326"/>
      <c r="W60" s="326"/>
      <c r="X60" s="326"/>
      <c r="Y60" s="188"/>
      <c r="Z60" t="s">
        <v>8</v>
      </c>
      <c r="AB60" s="191">
        <f t="shared" si="6"/>
        <v>0</v>
      </c>
    </row>
    <row r="61" spans="1:29" ht="20.100000000000001" customHeight="1" x14ac:dyDescent="0.15"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</row>
    <row r="62" spans="1:29" ht="24.95" customHeight="1" x14ac:dyDescent="0.15">
      <c r="T62" s="71"/>
      <c r="U62" s="71"/>
      <c r="V62" s="307" t="s">
        <v>117</v>
      </c>
      <c r="W62" s="308"/>
      <c r="X62" s="308"/>
      <c r="Y62" s="308"/>
      <c r="Z62" s="309">
        <f>AB16+AB22+AB41+AB47+AB53+AB27+AB32-AB58-AB59-AB60</f>
        <v>0</v>
      </c>
      <c r="AA62" s="309"/>
      <c r="AB62" s="309"/>
    </row>
    <row r="63" spans="1:29" ht="9.9499999999999993" customHeight="1" thickBot="1" x14ac:dyDescent="0.2">
      <c r="Y63"/>
      <c r="AB63"/>
      <c r="AC63"/>
    </row>
    <row r="64" spans="1:29" ht="23.25" customHeight="1" thickBot="1" x14ac:dyDescent="0.2">
      <c r="K64" s="310" t="s">
        <v>116</v>
      </c>
      <c r="L64" s="310"/>
      <c r="M64" s="310"/>
      <c r="N64" s="310"/>
      <c r="O64" s="310"/>
      <c r="P64" s="309" t="str">
        <f>IF(E16="","",Z62*10%)</f>
        <v/>
      </c>
      <c r="Q64" s="309"/>
      <c r="R64" s="309"/>
      <c r="S64" s="309"/>
      <c r="V64" s="311" t="s">
        <v>115</v>
      </c>
      <c r="W64" s="312"/>
      <c r="X64" s="312"/>
      <c r="Y64" s="313"/>
      <c r="Z64" s="314">
        <f>IF(P64="",Z62,Z62-P64)</f>
        <v>0</v>
      </c>
      <c r="AA64" s="315"/>
      <c r="AB64" s="316"/>
    </row>
    <row r="65" ht="23.25" customHeight="1" x14ac:dyDescent="0.15"/>
  </sheetData>
  <sheetProtection algorithmName="SHA-512" hashValue="IIJ9t4dj4I5RyQl5g96uYD5cTG5WN1bLXXMOEPaSt62J0yEiXBXwecxQrEKEsG6oj+8O/IHk7pi2LSHrwimybA==" saltValue="p4j+HXXNzaZorpbxqZD7ZA==" spinCount="100000" sheet="1" objects="1" scenarios="1" selectLockedCells="1"/>
  <mergeCells count="161">
    <mergeCell ref="V62:Y62"/>
    <mergeCell ref="Z62:AB62"/>
    <mergeCell ref="K64:O64"/>
    <mergeCell ref="P64:S64"/>
    <mergeCell ref="V64:Y64"/>
    <mergeCell ref="Z64:AB64"/>
    <mergeCell ref="Z53:AA53"/>
    <mergeCell ref="A55:L60"/>
    <mergeCell ref="U55:AA55"/>
    <mergeCell ref="V57:X57"/>
    <mergeCell ref="O58:U60"/>
    <mergeCell ref="V58:X58"/>
    <mergeCell ref="V59:X59"/>
    <mergeCell ref="V60:X60"/>
    <mergeCell ref="U50:U52"/>
    <mergeCell ref="W50:W52"/>
    <mergeCell ref="Z50:Z52"/>
    <mergeCell ref="E51:H51"/>
    <mergeCell ref="J51:M51"/>
    <mergeCell ref="E52:H52"/>
    <mergeCell ref="J52:M52"/>
    <mergeCell ref="Z47:AA47"/>
    <mergeCell ref="E49:H49"/>
    <mergeCell ref="J49:M49"/>
    <mergeCell ref="O49:R49"/>
    <mergeCell ref="T49:W49"/>
    <mergeCell ref="E50:H50"/>
    <mergeCell ref="J50:M50"/>
    <mergeCell ref="P50:P52"/>
    <mergeCell ref="R50:R52"/>
    <mergeCell ref="S50:S52"/>
    <mergeCell ref="U44:U46"/>
    <mergeCell ref="W44:W46"/>
    <mergeCell ref="Z44:Z46"/>
    <mergeCell ref="AC44:AC46"/>
    <mergeCell ref="E45:H45"/>
    <mergeCell ref="J45:M45"/>
    <mergeCell ref="E46:H46"/>
    <mergeCell ref="J46:M46"/>
    <mergeCell ref="Z41:AA41"/>
    <mergeCell ref="E43:H43"/>
    <mergeCell ref="J43:M43"/>
    <mergeCell ref="O43:R43"/>
    <mergeCell ref="T43:W43"/>
    <mergeCell ref="E44:H44"/>
    <mergeCell ref="J44:M44"/>
    <mergeCell ref="P44:P46"/>
    <mergeCell ref="R44:R46"/>
    <mergeCell ref="S44:S46"/>
    <mergeCell ref="W38:W40"/>
    <mergeCell ref="Z38:Z40"/>
    <mergeCell ref="AC38:AC40"/>
    <mergeCell ref="E39:H39"/>
    <mergeCell ref="J39:M39"/>
    <mergeCell ref="E40:H40"/>
    <mergeCell ref="J40:M40"/>
    <mergeCell ref="E38:H38"/>
    <mergeCell ref="J38:M38"/>
    <mergeCell ref="P38:P40"/>
    <mergeCell ref="R38:R40"/>
    <mergeCell ref="S38:S40"/>
    <mergeCell ref="U38:U40"/>
    <mergeCell ref="A29:A31"/>
    <mergeCell ref="E29:H29"/>
    <mergeCell ref="J29:M29"/>
    <mergeCell ref="P29:P31"/>
    <mergeCell ref="R29:R31"/>
    <mergeCell ref="Z32:AA32"/>
    <mergeCell ref="V34:AA34"/>
    <mergeCell ref="E37:H37"/>
    <mergeCell ref="J37:M37"/>
    <mergeCell ref="O37:R37"/>
    <mergeCell ref="T37:W37"/>
    <mergeCell ref="S29:S31"/>
    <mergeCell ref="U29:U31"/>
    <mergeCell ref="W29:W31"/>
    <mergeCell ref="E30:H30"/>
    <mergeCell ref="J30:M30"/>
    <mergeCell ref="Z30:Z31"/>
    <mergeCell ref="E31:H31"/>
    <mergeCell ref="J31:M31"/>
    <mergeCell ref="E26:H26"/>
    <mergeCell ref="J26:M26"/>
    <mergeCell ref="Z22:AA22"/>
    <mergeCell ref="E23:H23"/>
    <mergeCell ref="J23:M23"/>
    <mergeCell ref="O23:R23"/>
    <mergeCell ref="T23:W23"/>
    <mergeCell ref="Z27:AA27"/>
    <mergeCell ref="E28:H28"/>
    <mergeCell ref="J28:M28"/>
    <mergeCell ref="O28:R28"/>
    <mergeCell ref="T28:W28"/>
    <mergeCell ref="A24:A26"/>
    <mergeCell ref="E24:H24"/>
    <mergeCell ref="J24:M24"/>
    <mergeCell ref="P24:P26"/>
    <mergeCell ref="R24:R26"/>
    <mergeCell ref="W19:W21"/>
    <mergeCell ref="Z19:Z21"/>
    <mergeCell ref="AC19:AC21"/>
    <mergeCell ref="E20:H20"/>
    <mergeCell ref="J20:M20"/>
    <mergeCell ref="E21:H21"/>
    <mergeCell ref="J21:M21"/>
    <mergeCell ref="E19:H19"/>
    <mergeCell ref="J19:M19"/>
    <mergeCell ref="P19:P21"/>
    <mergeCell ref="R19:R21"/>
    <mergeCell ref="S19:S21"/>
    <mergeCell ref="U19:U21"/>
    <mergeCell ref="S24:S26"/>
    <mergeCell ref="U24:U26"/>
    <mergeCell ref="W24:W26"/>
    <mergeCell ref="Z24:Z26"/>
    <mergeCell ref="E25:H25"/>
    <mergeCell ref="J25:M25"/>
    <mergeCell ref="AC13:AC15"/>
    <mergeCell ref="E14:H14"/>
    <mergeCell ref="J14:M14"/>
    <mergeCell ref="E15:H15"/>
    <mergeCell ref="J15:M15"/>
    <mergeCell ref="E13:H13"/>
    <mergeCell ref="J13:M13"/>
    <mergeCell ref="P13:P15"/>
    <mergeCell ref="R13:R15"/>
    <mergeCell ref="S13:S15"/>
    <mergeCell ref="U13:U15"/>
    <mergeCell ref="R10:T10"/>
    <mergeCell ref="U10:V10"/>
    <mergeCell ref="E12:H12"/>
    <mergeCell ref="J12:M12"/>
    <mergeCell ref="O12:R12"/>
    <mergeCell ref="T12:W12"/>
    <mergeCell ref="E16:H16"/>
    <mergeCell ref="Z16:AA16"/>
    <mergeCell ref="E18:H18"/>
    <mergeCell ref="J18:M18"/>
    <mergeCell ref="O18:R18"/>
    <mergeCell ref="T18:W18"/>
    <mergeCell ref="W13:W15"/>
    <mergeCell ref="Z13:Z15"/>
    <mergeCell ref="S7:T7"/>
    <mergeCell ref="U7:V7"/>
    <mergeCell ref="E8:P8"/>
    <mergeCell ref="R8:T8"/>
    <mergeCell ref="U8:V8"/>
    <mergeCell ref="A1:C1"/>
    <mergeCell ref="D1:V1"/>
    <mergeCell ref="E9:P9"/>
    <mergeCell ref="R9:T9"/>
    <mergeCell ref="U9:V9"/>
    <mergeCell ref="W1:Y1"/>
    <mergeCell ref="Z1:AB1"/>
    <mergeCell ref="W4:AB4"/>
    <mergeCell ref="E5:K5"/>
    <mergeCell ref="M5:T5"/>
    <mergeCell ref="U5:V5"/>
    <mergeCell ref="E6:K6"/>
    <mergeCell ref="P6:T6"/>
    <mergeCell ref="U6:V6"/>
  </mergeCells>
  <phoneticPr fontId="1"/>
  <dataValidations count="2">
    <dataValidation type="list" allowBlank="1" showInputMessage="1" showErrorMessage="1" sqref="D29:D31" xr:uid="{00000000-0002-0000-0100-000000000000}">
      <formula1>"AD,RE,SE,AQW,AQD"</formula1>
    </dataValidation>
    <dataValidation type="list" allowBlank="1" showInputMessage="1" showErrorMessage="1" sqref="U8:V8" xr:uid="{00000000-0002-0000-0100-000001000000}">
      <formula1>"加入済,JAFAで加入"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orientation="portrait" horizontalDpi="4294967293" verticalDpi="0" r:id="rId1"/>
  <headerFooter>
    <oddFooter>&amp;R&amp;14 &amp;K01+0272020-11版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0</xdr:row>
                    <xdr:rowOff>19050</xdr:rowOff>
                  </from>
                  <to>
                    <xdr:col>8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0</xdr:row>
                    <xdr:rowOff>76200</xdr:rowOff>
                  </from>
                  <to>
                    <xdr:col>15</xdr:col>
                    <xdr:colOff>38100</xdr:colOff>
                    <xdr:row>0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100-000002000000}">
          <x14:formula1>
            <xm:f>選択肢!$H$14:$H$19</xm:f>
          </x14:formula1>
          <xm:sqref>D44:D46</xm:sqref>
        </x14:dataValidation>
        <x14:dataValidation type="list" allowBlank="1" showInputMessage="1" showErrorMessage="1" xr:uid="{00000000-0002-0000-0100-000003000000}">
          <x14:formula1>
            <xm:f>選択肢!$H$2:$H$11</xm:f>
          </x14:formula1>
          <xm:sqref>D38:D40</xm:sqref>
        </x14:dataValidation>
        <x14:dataValidation type="list" allowBlank="1" showInputMessage="1" showErrorMessage="1" xr:uid="{00000000-0002-0000-0100-000004000000}">
          <x14:formula1>
            <xm:f>選択肢!$J$2:$J$7</xm:f>
          </x14:formula1>
          <xm:sqref>D19:D21</xm:sqref>
        </x14:dataValidation>
        <x14:dataValidation type="list" allowBlank="1" showInputMessage="1" showErrorMessage="1" xr:uid="{00000000-0002-0000-0100-000005000000}">
          <x14:formula1>
            <xm:f>選択肢!$E$2:$E$23</xm:f>
          </x14:formula1>
          <xm:sqref>O19:O21 O13:O15 O24:O26 O29:O31 O50:O52 T50:T52 T13:T15 T24:T26 T29:T31 O38:O40 T44:T46 T19:T21 O44:O46 T38:T40</xm:sqref>
        </x14:dataValidation>
        <x14:dataValidation type="list" allowBlank="1" showInputMessage="1" showErrorMessage="1" xr:uid="{00000000-0002-0000-0100-000006000000}">
          <x14:formula1>
            <xm:f>Sheet2!$A$1:$A$2</xm:f>
          </x14:formula1>
          <xm:sqref>U5:V5</xm:sqref>
        </x14:dataValidation>
        <x14:dataValidation type="list" allowBlank="1" showInputMessage="1" showErrorMessage="1" xr:uid="{00000000-0002-0000-0100-000007000000}">
          <x14:formula1>
            <xm:f>選択肢!$G$2:$G$43</xm:f>
          </x14:formula1>
          <xm:sqref>Y47:Y49 Y16:Y17 Y28 Y36:Y37 Y41:Y43 Y22</xm:sqref>
        </x14:dataValidation>
        <x14:dataValidation type="list" allowBlank="1" showInputMessage="1" showErrorMessage="1" xr:uid="{00000000-0002-0000-0100-000008000000}">
          <x14:formula1>
            <xm:f>選択肢!$F$2:$F$13</xm:f>
          </x14:formula1>
          <xm:sqref>V50:V52 Q44:Q48 V36 Q19:Q22 V24:V26 Q24:Q26 V13:V17 V38:V42 Q36 V44:V48 Q50:Q52 V29:V31 Q38:Q42 V19:V22 Q29:Q31 Q13:Q15 Q17</xm:sqref>
        </x14:dataValidation>
        <x14:dataValidation type="list" allowBlank="1" showInputMessage="1" showErrorMessage="1" xr:uid="{00000000-0002-0000-0100-000009000000}">
          <x14:formula1>
            <xm:f>選択肢!$E$2:$E$13</xm:f>
          </x14:formula1>
          <xm:sqref>T47:T48 T16:T17 O47:O48 O41:O42 T41:T42 O36 T22 O22 T36 O17</xm:sqref>
        </x14:dataValidation>
        <x14:dataValidation type="list" allowBlank="1" showInputMessage="1" showErrorMessage="1" xr:uid="{00000000-0002-0000-0100-00000A000000}">
          <x14:formula1>
            <xm:f>選択肢!$D$2:$D$8</xm:f>
          </x14:formula1>
          <xm:sqref>L47:L48 L22 L36 L41:L42 L17</xm:sqref>
        </x14:dataValidation>
        <x14:dataValidation type="list" allowBlank="1" showInputMessage="1" showErrorMessage="1" xr:uid="{00000000-0002-0000-0100-00000B000000}">
          <x14:formula1>
            <xm:f>選択肢!$C$2:$C$32</xm:f>
          </x14:formula1>
          <xm:sqref>J47:J48 J22 J41:J42 J36 J17</xm:sqref>
        </x14:dataValidation>
        <x14:dataValidation type="list" allowBlank="1" showInputMessage="1" showErrorMessage="1" xr:uid="{00000000-0002-0000-0100-00000C000000}">
          <x14:formula1>
            <xm:f>選択肢!$B$2:$B$13</xm:f>
          </x14:formula1>
          <xm:sqref>H47:H48 H22 H41:H42 H36 H17</xm:sqref>
        </x14:dataValidation>
        <x14:dataValidation type="list" allowBlank="1" showInputMessage="1" showErrorMessage="1" xr:uid="{00000000-0002-0000-0100-00000D000000}">
          <x14:formula1>
            <xm:f>選択肢!$A$2:$A$13</xm:f>
          </x14:formula1>
          <xm:sqref>F47 F22</xm:sqref>
        </x14:dataValidation>
        <x14:dataValidation type="list" allowBlank="1" showInputMessage="1" showErrorMessage="1" xr:uid="{00000000-0002-0000-0100-00000E000000}">
          <x14:formula1>
            <xm:f>選択肢!$I$12:$I$13</xm:f>
          </x14:formula1>
          <xm:sqref>D24:D26</xm:sqref>
        </x14:dataValidation>
        <x14:dataValidation type="list" allowBlank="1" showInputMessage="1" showErrorMessage="1" xr:uid="{00000000-0002-0000-0100-00000F000000}">
          <x14:formula1>
            <xm:f>選択肢!$I$2:$I$10</xm:f>
          </x14:formula1>
          <xm:sqref>D13:D15</xm:sqref>
        </x14:dataValidation>
        <x14:dataValidation type="list" allowBlank="1" showInputMessage="1" showErrorMessage="1" xr:uid="{00000000-0002-0000-0100-000010000000}">
          <x14:formula1>
            <xm:f>選択肢!$K$2:$K$17</xm:f>
          </x14:formula1>
          <xm:sqref>D50:D52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5"/>
  <sheetViews>
    <sheetView view="pageBreakPreview" topLeftCell="A8" zoomScale="85" zoomScaleNormal="100" zoomScaleSheetLayoutView="85" workbookViewId="0">
      <selection activeCell="D51" sqref="D51"/>
    </sheetView>
  </sheetViews>
  <sheetFormatPr defaultRowHeight="13.5" x14ac:dyDescent="0.15"/>
  <cols>
    <col min="1" max="1" width="13.25" customWidth="1"/>
    <col min="2" max="2" width="6.875" bestFit="1" customWidth="1"/>
    <col min="3" max="3" width="8" bestFit="1" customWidth="1"/>
    <col min="4" max="4" width="31.75" bestFit="1" customWidth="1"/>
    <col min="5" max="5" width="5.375" customWidth="1"/>
    <col min="6" max="6" width="4.625" customWidth="1"/>
    <col min="7" max="7" width="3.375" customWidth="1"/>
    <col min="8" max="8" width="4.75" customWidth="1"/>
    <col min="9" max="9" width="2" customWidth="1"/>
    <col min="10" max="10" width="4" customWidth="1"/>
    <col min="11" max="11" width="3.625" customWidth="1"/>
    <col min="12" max="13" width="4" customWidth="1"/>
    <col min="14" max="14" width="1.125" customWidth="1"/>
    <col min="15" max="15" width="3.5" bestFit="1" customWidth="1"/>
    <col min="16" max="16" width="3.5" customWidth="1"/>
    <col min="17" max="17" width="3.5" bestFit="1" customWidth="1"/>
    <col min="18" max="18" width="3.375" customWidth="1"/>
    <col min="19" max="19" width="3.25" customWidth="1"/>
    <col min="20" max="20" width="3.5" customWidth="1"/>
    <col min="21" max="21" width="3.125" customWidth="1"/>
    <col min="22" max="22" width="3.5" bestFit="1" customWidth="1"/>
    <col min="23" max="23" width="2.875" customWidth="1"/>
    <col min="24" max="24" width="1.125" customWidth="1"/>
    <col min="25" max="25" width="5.25" style="1" bestFit="1" customWidth="1"/>
    <col min="26" max="26" width="3.25" customWidth="1"/>
    <col min="27" max="27" width="1" customWidth="1"/>
    <col min="28" max="28" width="11" style="2" bestFit="1" customWidth="1"/>
    <col min="29" max="29" width="12" style="3" hidden="1" customWidth="1"/>
  </cols>
  <sheetData>
    <row r="1" spans="1:29" ht="39" customHeight="1" thickTop="1" thickBot="1" x14ac:dyDescent="0.2">
      <c r="A1" s="212" t="s">
        <v>114</v>
      </c>
      <c r="B1" s="213"/>
      <c r="C1" s="214"/>
      <c r="D1" s="215" t="s">
        <v>57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199" t="s">
        <v>56</v>
      </c>
      <c r="X1" s="199"/>
      <c r="Y1" s="199"/>
      <c r="Z1" s="200"/>
      <c r="AA1" s="200"/>
      <c r="AB1" s="200"/>
    </row>
    <row r="2" spans="1:29" ht="14.25" thickTop="1" x14ac:dyDescent="0.15">
      <c r="A2" t="s">
        <v>159</v>
      </c>
      <c r="W2" s="1"/>
      <c r="X2" s="1"/>
      <c r="Z2" s="1"/>
      <c r="AA2" s="1"/>
      <c r="AB2" s="1"/>
    </row>
    <row r="3" spans="1:29" x14ac:dyDescent="0.15">
      <c r="W3" s="1"/>
      <c r="X3" s="1"/>
      <c r="Z3" s="1"/>
      <c r="AA3" s="1"/>
      <c r="AB3" s="1"/>
    </row>
    <row r="4" spans="1:29" ht="14.25" thickBot="1" x14ac:dyDescent="0.2">
      <c r="W4" s="201"/>
      <c r="X4" s="201"/>
      <c r="Y4" s="201"/>
      <c r="Z4" s="201"/>
      <c r="AA4" s="201"/>
      <c r="AB4" s="201"/>
    </row>
    <row r="5" spans="1:29" ht="24.95" customHeight="1" x14ac:dyDescent="0.15">
      <c r="D5" s="69" t="s">
        <v>63</v>
      </c>
      <c r="E5" s="202"/>
      <c r="F5" s="202"/>
      <c r="G5" s="202"/>
      <c r="H5" s="202"/>
      <c r="I5" s="202"/>
      <c r="J5" s="202"/>
      <c r="K5" s="202"/>
      <c r="M5" s="203" t="s">
        <v>59</v>
      </c>
      <c r="N5" s="204"/>
      <c r="O5" s="204"/>
      <c r="P5" s="204"/>
      <c r="Q5" s="204"/>
      <c r="R5" s="204"/>
      <c r="S5" s="204"/>
      <c r="T5" s="204"/>
      <c r="U5" s="205" t="s">
        <v>86</v>
      </c>
      <c r="V5" s="205"/>
      <c r="Y5"/>
      <c r="Z5" s="44"/>
      <c r="AA5" s="45"/>
      <c r="AB5" s="21" t="s">
        <v>58</v>
      </c>
    </row>
    <row r="6" spans="1:29" ht="24.95" customHeight="1" x14ac:dyDescent="0.15">
      <c r="D6" s="70" t="s">
        <v>60</v>
      </c>
      <c r="E6" s="206"/>
      <c r="F6" s="206"/>
      <c r="G6" s="206"/>
      <c r="H6" s="206"/>
      <c r="I6" s="206"/>
      <c r="J6" s="206"/>
      <c r="K6" s="206"/>
      <c r="P6" s="207" t="s">
        <v>61</v>
      </c>
      <c r="Q6" s="208"/>
      <c r="R6" s="208"/>
      <c r="S6" s="208"/>
      <c r="T6" s="208"/>
      <c r="U6" s="209">
        <v>2</v>
      </c>
      <c r="V6" s="209"/>
      <c r="Y6"/>
      <c r="Z6" s="48"/>
      <c r="AA6" s="49"/>
      <c r="AB6" s="22" t="s">
        <v>54</v>
      </c>
    </row>
    <row r="7" spans="1:29" ht="24.95" customHeight="1" x14ac:dyDescent="0.15">
      <c r="S7" s="201" t="s">
        <v>99</v>
      </c>
      <c r="T7" s="201"/>
      <c r="U7" s="209">
        <v>4</v>
      </c>
      <c r="V7" s="209"/>
      <c r="Y7"/>
      <c r="Z7" s="42"/>
      <c r="AA7" s="43"/>
      <c r="AB7" s="22" t="s">
        <v>36</v>
      </c>
    </row>
    <row r="8" spans="1:29" ht="24.95" customHeight="1" thickBot="1" x14ac:dyDescent="0.2">
      <c r="D8" s="70" t="s">
        <v>17</v>
      </c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77"/>
      <c r="R8" s="201" t="s">
        <v>89</v>
      </c>
      <c r="S8" s="201"/>
      <c r="T8" s="201"/>
      <c r="U8" s="211" t="s">
        <v>100</v>
      </c>
      <c r="V8" s="211"/>
      <c r="W8" s="77"/>
      <c r="Y8"/>
      <c r="Z8" s="46"/>
      <c r="AA8" s="47"/>
      <c r="AB8" s="23" t="s">
        <v>37</v>
      </c>
    </row>
    <row r="9" spans="1:29" ht="24.95" customHeight="1" x14ac:dyDescent="0.15">
      <c r="D9" s="70" t="s">
        <v>64</v>
      </c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174"/>
      <c r="R9" s="216" t="s">
        <v>102</v>
      </c>
      <c r="S9" s="216"/>
      <c r="T9" s="216"/>
      <c r="U9" s="209">
        <v>20</v>
      </c>
      <c r="V9" s="209"/>
      <c r="W9" s="174"/>
      <c r="X9" s="174"/>
      <c r="Y9" s="174"/>
      <c r="Z9" s="174"/>
      <c r="AA9" s="174"/>
      <c r="AB9" s="174"/>
    </row>
    <row r="10" spans="1:29" ht="24.95" customHeight="1" x14ac:dyDescent="0.15">
      <c r="D10" s="70" t="s">
        <v>65</v>
      </c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R10" s="217" t="s">
        <v>104</v>
      </c>
      <c r="S10" s="218"/>
      <c r="T10" s="218"/>
      <c r="U10" s="209">
        <v>20</v>
      </c>
      <c r="V10" s="209"/>
      <c r="Y10"/>
      <c r="AB10"/>
      <c r="AC10"/>
    </row>
    <row r="11" spans="1:29" ht="35.1" customHeight="1" thickBot="1" x14ac:dyDescent="0.25">
      <c r="A11" s="173" t="s">
        <v>50</v>
      </c>
      <c r="B11" s="29"/>
      <c r="C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/>
    </row>
    <row r="12" spans="1:29" ht="24.95" customHeight="1" thickBot="1" x14ac:dyDescent="0.2">
      <c r="A12" s="14"/>
      <c r="B12" s="175" t="s">
        <v>0</v>
      </c>
      <c r="C12" s="34" t="s">
        <v>53</v>
      </c>
      <c r="D12" s="15" t="s">
        <v>136</v>
      </c>
      <c r="E12" s="219" t="s">
        <v>34</v>
      </c>
      <c r="F12" s="220"/>
      <c r="G12" s="220"/>
      <c r="H12" s="221"/>
      <c r="I12" s="6"/>
      <c r="J12" s="219" t="s">
        <v>62</v>
      </c>
      <c r="K12" s="220"/>
      <c r="L12" s="220"/>
      <c r="M12" s="221"/>
      <c r="N12" s="6"/>
      <c r="O12" s="219" t="s">
        <v>6</v>
      </c>
      <c r="P12" s="220"/>
      <c r="Q12" s="220"/>
      <c r="R12" s="221"/>
      <c r="S12" s="6"/>
      <c r="T12" s="219" t="s">
        <v>7</v>
      </c>
      <c r="U12" s="220"/>
      <c r="V12" s="220"/>
      <c r="W12" s="221"/>
      <c r="X12" s="76"/>
      <c r="Y12" s="50" t="s">
        <v>1</v>
      </c>
      <c r="Z12" s="6"/>
      <c r="AA12" s="6"/>
      <c r="AB12" s="7" t="s">
        <v>2</v>
      </c>
    </row>
    <row r="13" spans="1:29" ht="24.95" customHeight="1" x14ac:dyDescent="0.15">
      <c r="A13" s="16" t="s">
        <v>9</v>
      </c>
      <c r="B13" s="176">
        <v>4400</v>
      </c>
      <c r="C13" s="35">
        <f>B13*0.7</f>
        <v>3080</v>
      </c>
      <c r="D13" s="155" t="s">
        <v>120</v>
      </c>
      <c r="E13" s="243" t="s">
        <v>119</v>
      </c>
      <c r="F13" s="244"/>
      <c r="G13" s="244"/>
      <c r="H13" s="245"/>
      <c r="I13" s="98"/>
      <c r="J13" s="246">
        <v>45164</v>
      </c>
      <c r="K13" s="247"/>
      <c r="L13" s="247"/>
      <c r="M13" s="248"/>
      <c r="N13" s="99"/>
      <c r="O13" s="158">
        <v>10</v>
      </c>
      <c r="P13" s="224" t="s">
        <v>16</v>
      </c>
      <c r="Q13" s="161">
        <v>10</v>
      </c>
      <c r="R13" s="224" t="s">
        <v>15</v>
      </c>
      <c r="S13" s="224" t="s">
        <v>5</v>
      </c>
      <c r="T13" s="158">
        <v>11</v>
      </c>
      <c r="U13" s="224" t="s">
        <v>16</v>
      </c>
      <c r="V13" s="161">
        <v>30</v>
      </c>
      <c r="W13" s="224" t="s">
        <v>15</v>
      </c>
      <c r="X13" s="102"/>
      <c r="Y13" s="164">
        <v>2</v>
      </c>
      <c r="Z13" s="227" t="s">
        <v>8</v>
      </c>
      <c r="AA13" s="102"/>
      <c r="AB13" s="104">
        <f>Y13*AC13</f>
        <v>6160</v>
      </c>
      <c r="AC13" s="230">
        <f>C13</f>
        <v>3080</v>
      </c>
    </row>
    <row r="14" spans="1:29" ht="24.95" customHeight="1" x14ac:dyDescent="0.15">
      <c r="A14" s="9" t="s">
        <v>10</v>
      </c>
      <c r="B14" s="177">
        <v>4400</v>
      </c>
      <c r="C14" s="36">
        <f t="shared" ref="C14:C15" si="0">B14*0.7</f>
        <v>3080</v>
      </c>
      <c r="D14" s="156" t="s">
        <v>122</v>
      </c>
      <c r="E14" s="231" t="s">
        <v>119</v>
      </c>
      <c r="F14" s="232"/>
      <c r="G14" s="232"/>
      <c r="H14" s="233"/>
      <c r="I14" s="106"/>
      <c r="J14" s="234">
        <v>45312</v>
      </c>
      <c r="K14" s="235"/>
      <c r="L14" s="235"/>
      <c r="M14" s="236"/>
      <c r="N14" s="107"/>
      <c r="O14" s="159">
        <v>10</v>
      </c>
      <c r="P14" s="225"/>
      <c r="Q14" s="162">
        <v>10</v>
      </c>
      <c r="R14" s="225"/>
      <c r="S14" s="225"/>
      <c r="T14" s="159">
        <v>11</v>
      </c>
      <c r="U14" s="225"/>
      <c r="V14" s="162">
        <v>20</v>
      </c>
      <c r="W14" s="225"/>
      <c r="X14" s="110"/>
      <c r="Y14" s="165">
        <v>2</v>
      </c>
      <c r="Z14" s="228"/>
      <c r="AA14" s="110"/>
      <c r="AB14" s="112">
        <f>Y14*AC13</f>
        <v>6160</v>
      </c>
      <c r="AC14" s="230"/>
    </row>
    <row r="15" spans="1:29" ht="24.95" customHeight="1" thickBot="1" x14ac:dyDescent="0.2">
      <c r="A15" s="10" t="s">
        <v>11</v>
      </c>
      <c r="B15" s="178">
        <v>4400</v>
      </c>
      <c r="C15" s="37">
        <f t="shared" si="0"/>
        <v>3080</v>
      </c>
      <c r="D15" s="157"/>
      <c r="E15" s="237"/>
      <c r="F15" s="238"/>
      <c r="G15" s="238"/>
      <c r="H15" s="239"/>
      <c r="I15" s="114"/>
      <c r="J15" s="240"/>
      <c r="K15" s="241"/>
      <c r="L15" s="241"/>
      <c r="M15" s="242"/>
      <c r="N15" s="115"/>
      <c r="O15" s="160"/>
      <c r="P15" s="226"/>
      <c r="Q15" s="163"/>
      <c r="R15" s="226"/>
      <c r="S15" s="226"/>
      <c r="T15" s="160"/>
      <c r="U15" s="226"/>
      <c r="V15" s="163"/>
      <c r="W15" s="226"/>
      <c r="X15" s="118"/>
      <c r="Y15" s="166"/>
      <c r="Z15" s="229"/>
      <c r="AA15" s="118"/>
      <c r="AB15" s="120">
        <f>Y15*AC13</f>
        <v>0</v>
      </c>
      <c r="AC15" s="230"/>
    </row>
    <row r="16" spans="1:29" ht="24.95" customHeight="1" x14ac:dyDescent="0.15">
      <c r="B16" s="30"/>
      <c r="D16" s="69" t="s">
        <v>118</v>
      </c>
      <c r="E16" s="222" t="s">
        <v>119</v>
      </c>
      <c r="F16" s="222"/>
      <c r="G16" s="222"/>
      <c r="H16" s="2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1"/>
      <c r="T16" s="122"/>
      <c r="U16" s="122"/>
      <c r="V16" s="122"/>
      <c r="W16" s="122"/>
      <c r="X16" s="122"/>
      <c r="Y16" s="122"/>
      <c r="Z16" s="223" t="s">
        <v>29</v>
      </c>
      <c r="AA16" s="223"/>
      <c r="AB16" s="123">
        <f>SUM(AB13:AB15)</f>
        <v>12320</v>
      </c>
    </row>
    <row r="17" spans="1:29" ht="24.95" customHeight="1" thickBot="1" x14ac:dyDescent="0.2">
      <c r="Y17"/>
      <c r="AB17"/>
      <c r="AC17"/>
    </row>
    <row r="18" spans="1:29" ht="24.95" customHeight="1" thickBot="1" x14ac:dyDescent="0.2">
      <c r="A18" s="17"/>
      <c r="B18" s="175" t="s">
        <v>0</v>
      </c>
      <c r="C18" s="34" t="s">
        <v>53</v>
      </c>
      <c r="D18" s="18" t="s">
        <v>138</v>
      </c>
      <c r="E18" s="219" t="s">
        <v>34</v>
      </c>
      <c r="F18" s="220"/>
      <c r="G18" s="220"/>
      <c r="H18" s="221"/>
      <c r="I18" s="6"/>
      <c r="J18" s="219" t="s">
        <v>62</v>
      </c>
      <c r="K18" s="220"/>
      <c r="L18" s="220"/>
      <c r="M18" s="221"/>
      <c r="N18" s="6"/>
      <c r="O18" s="219" t="s">
        <v>6</v>
      </c>
      <c r="P18" s="220"/>
      <c r="Q18" s="220"/>
      <c r="R18" s="221"/>
      <c r="S18" s="6"/>
      <c r="T18" s="219" t="s">
        <v>7</v>
      </c>
      <c r="U18" s="220"/>
      <c r="V18" s="220"/>
      <c r="W18" s="221"/>
      <c r="X18" s="76"/>
      <c r="Y18" s="50" t="s">
        <v>1</v>
      </c>
      <c r="Z18" s="6"/>
      <c r="AA18" s="6"/>
      <c r="AB18" s="20" t="s">
        <v>2</v>
      </c>
    </row>
    <row r="19" spans="1:29" ht="24.95" customHeight="1" x14ac:dyDescent="0.15">
      <c r="A19" s="16" t="s">
        <v>9</v>
      </c>
      <c r="B19" s="176">
        <v>5500</v>
      </c>
      <c r="C19" s="35">
        <f>B19*0.7</f>
        <v>3849.9999999999995</v>
      </c>
      <c r="D19" s="155" t="s">
        <v>130</v>
      </c>
      <c r="E19" s="243" t="s">
        <v>119</v>
      </c>
      <c r="F19" s="244"/>
      <c r="G19" s="244"/>
      <c r="H19" s="245"/>
      <c r="I19" s="98"/>
      <c r="J19" s="246">
        <v>45164</v>
      </c>
      <c r="K19" s="247"/>
      <c r="L19" s="247"/>
      <c r="M19" s="248"/>
      <c r="N19" s="99"/>
      <c r="O19" s="158">
        <v>12</v>
      </c>
      <c r="P19" s="224" t="s">
        <v>16</v>
      </c>
      <c r="Q19" s="161">
        <v>15</v>
      </c>
      <c r="R19" s="224" t="s">
        <v>15</v>
      </c>
      <c r="S19" s="224" t="s">
        <v>5</v>
      </c>
      <c r="T19" s="158">
        <v>14</v>
      </c>
      <c r="U19" s="224" t="s">
        <v>16</v>
      </c>
      <c r="V19" s="161">
        <v>15</v>
      </c>
      <c r="W19" s="224" t="s">
        <v>15</v>
      </c>
      <c r="X19" s="102"/>
      <c r="Y19" s="164">
        <v>2</v>
      </c>
      <c r="Z19" s="227" t="s">
        <v>8</v>
      </c>
      <c r="AA19" s="102"/>
      <c r="AB19" s="104">
        <f>Y19*AC19</f>
        <v>7699.9999999999991</v>
      </c>
      <c r="AC19" s="230">
        <f>C19</f>
        <v>3849.9999999999995</v>
      </c>
    </row>
    <row r="20" spans="1:29" ht="24.95" customHeight="1" x14ac:dyDescent="0.15">
      <c r="A20" s="9" t="s">
        <v>10</v>
      </c>
      <c r="B20" s="177">
        <v>5500</v>
      </c>
      <c r="C20" s="36">
        <f t="shared" ref="C20:C21" si="1">B20*0.7</f>
        <v>3849.9999999999995</v>
      </c>
      <c r="D20" s="156"/>
      <c r="E20" s="231"/>
      <c r="F20" s="232"/>
      <c r="G20" s="232"/>
      <c r="H20" s="233"/>
      <c r="I20" s="106"/>
      <c r="J20" s="234"/>
      <c r="K20" s="235"/>
      <c r="L20" s="235"/>
      <c r="M20" s="236"/>
      <c r="N20" s="107"/>
      <c r="O20" s="159"/>
      <c r="P20" s="225"/>
      <c r="Q20" s="162"/>
      <c r="R20" s="225"/>
      <c r="S20" s="225"/>
      <c r="T20" s="159"/>
      <c r="U20" s="225"/>
      <c r="V20" s="162"/>
      <c r="W20" s="225"/>
      <c r="X20" s="110"/>
      <c r="Y20" s="165"/>
      <c r="Z20" s="228"/>
      <c r="AA20" s="110"/>
      <c r="AB20" s="112">
        <f>Y20*AC19</f>
        <v>0</v>
      </c>
      <c r="AC20" s="230"/>
    </row>
    <row r="21" spans="1:29" ht="24.95" customHeight="1" thickBot="1" x14ac:dyDescent="0.2">
      <c r="A21" s="10" t="s">
        <v>11</v>
      </c>
      <c r="B21" s="178">
        <v>5500</v>
      </c>
      <c r="C21" s="37">
        <f t="shared" si="1"/>
        <v>3849.9999999999995</v>
      </c>
      <c r="D21" s="157"/>
      <c r="E21" s="258"/>
      <c r="F21" s="259"/>
      <c r="G21" s="259"/>
      <c r="H21" s="260"/>
      <c r="I21" s="114"/>
      <c r="J21" s="240"/>
      <c r="K21" s="241"/>
      <c r="L21" s="241"/>
      <c r="M21" s="242"/>
      <c r="N21" s="115"/>
      <c r="O21" s="160"/>
      <c r="P21" s="226"/>
      <c r="Q21" s="163"/>
      <c r="R21" s="226"/>
      <c r="S21" s="226"/>
      <c r="T21" s="160"/>
      <c r="U21" s="226"/>
      <c r="V21" s="163"/>
      <c r="W21" s="226"/>
      <c r="X21" s="118"/>
      <c r="Y21" s="166"/>
      <c r="Z21" s="229"/>
      <c r="AA21" s="118"/>
      <c r="AB21" s="120">
        <f>Y21*AC19</f>
        <v>0</v>
      </c>
      <c r="AC21" s="230"/>
    </row>
    <row r="22" spans="1:29" ht="24.95" customHeight="1" x14ac:dyDescent="0.15">
      <c r="B22" s="30"/>
      <c r="D22" s="121"/>
      <c r="E22" s="122"/>
      <c r="F22" s="121"/>
      <c r="G22" s="122"/>
      <c r="H22" s="121"/>
      <c r="I22" s="122"/>
      <c r="J22" s="121"/>
      <c r="K22" s="122"/>
      <c r="L22" s="121"/>
      <c r="M22" s="122"/>
      <c r="N22" s="121"/>
      <c r="O22" s="121"/>
      <c r="P22" s="122"/>
      <c r="Q22" s="121"/>
      <c r="R22" s="122"/>
      <c r="S22" s="122"/>
      <c r="T22" s="121"/>
      <c r="U22" s="122"/>
      <c r="V22" s="121"/>
      <c r="W22" s="122"/>
      <c r="X22" s="122"/>
      <c r="Y22" s="122"/>
      <c r="Z22" s="223" t="s">
        <v>29</v>
      </c>
      <c r="AA22" s="223"/>
      <c r="AB22" s="123">
        <f>SUM(AB19:AB21)</f>
        <v>7699.9999999999991</v>
      </c>
    </row>
    <row r="23" spans="1:29" ht="24.95" hidden="1" customHeight="1" thickBot="1" x14ac:dyDescent="0.2">
      <c r="A23" s="94" t="s">
        <v>94</v>
      </c>
      <c r="B23" s="75" t="s">
        <v>0</v>
      </c>
      <c r="C23" s="58" t="s">
        <v>53</v>
      </c>
      <c r="D23" s="59" t="s">
        <v>38</v>
      </c>
      <c r="E23" s="219" t="s">
        <v>34</v>
      </c>
      <c r="F23" s="220"/>
      <c r="G23" s="220"/>
      <c r="H23" s="221"/>
      <c r="I23" s="19"/>
      <c r="J23" s="219" t="s">
        <v>62</v>
      </c>
      <c r="K23" s="220"/>
      <c r="L23" s="220"/>
      <c r="M23" s="221"/>
      <c r="N23" s="19"/>
      <c r="O23" s="219" t="s">
        <v>6</v>
      </c>
      <c r="P23" s="220"/>
      <c r="Q23" s="220"/>
      <c r="R23" s="221"/>
      <c r="S23" s="19"/>
      <c r="T23" s="219" t="s">
        <v>7</v>
      </c>
      <c r="U23" s="220"/>
      <c r="V23" s="220"/>
      <c r="W23" s="221"/>
      <c r="X23" s="75"/>
      <c r="Y23" s="60" t="s">
        <v>1</v>
      </c>
      <c r="Z23" s="19"/>
      <c r="AA23" s="19"/>
      <c r="AB23" s="61" t="s">
        <v>2</v>
      </c>
    </row>
    <row r="24" spans="1:29" ht="24.95" hidden="1" customHeight="1" x14ac:dyDescent="0.15">
      <c r="A24" s="249" t="s">
        <v>95</v>
      </c>
      <c r="B24" s="55">
        <v>5400</v>
      </c>
      <c r="C24" s="56">
        <f>B24*0.7</f>
        <v>3779.9999999999995</v>
      </c>
      <c r="D24" s="124"/>
      <c r="E24" s="252"/>
      <c r="F24" s="253"/>
      <c r="G24" s="253"/>
      <c r="H24" s="254"/>
      <c r="I24" s="106"/>
      <c r="J24" s="255"/>
      <c r="K24" s="256"/>
      <c r="L24" s="256"/>
      <c r="M24" s="257"/>
      <c r="N24" s="125"/>
      <c r="O24" s="126"/>
      <c r="P24" s="225" t="s">
        <v>16</v>
      </c>
      <c r="Q24" s="127"/>
      <c r="R24" s="225" t="s">
        <v>15</v>
      </c>
      <c r="S24" s="225" t="s">
        <v>5</v>
      </c>
      <c r="T24" s="126"/>
      <c r="U24" s="225" t="s">
        <v>16</v>
      </c>
      <c r="V24" s="127"/>
      <c r="W24" s="225" t="s">
        <v>15</v>
      </c>
      <c r="X24" s="110"/>
      <c r="Y24" s="128"/>
      <c r="Z24" s="228" t="s">
        <v>8</v>
      </c>
      <c r="AA24" s="110"/>
      <c r="AB24" s="129">
        <f>Y24*AC24</f>
        <v>0</v>
      </c>
      <c r="AC24" s="3">
        <v>3780</v>
      </c>
    </row>
    <row r="25" spans="1:29" ht="24.95" hidden="1" customHeight="1" x14ac:dyDescent="0.15">
      <c r="A25" s="250"/>
      <c r="B25" s="31">
        <v>5400</v>
      </c>
      <c r="C25" s="38">
        <f>B25*0.7</f>
        <v>3779.9999999999995</v>
      </c>
      <c r="D25" s="130"/>
      <c r="E25" s="261"/>
      <c r="F25" s="262"/>
      <c r="G25" s="262"/>
      <c r="H25" s="263"/>
      <c r="I25" s="106"/>
      <c r="J25" s="264"/>
      <c r="K25" s="265"/>
      <c r="L25" s="265"/>
      <c r="M25" s="266"/>
      <c r="N25" s="107"/>
      <c r="O25" s="108"/>
      <c r="P25" s="225"/>
      <c r="Q25" s="109"/>
      <c r="R25" s="225"/>
      <c r="S25" s="225"/>
      <c r="T25" s="108"/>
      <c r="U25" s="225"/>
      <c r="V25" s="109"/>
      <c r="W25" s="225"/>
      <c r="X25" s="110"/>
      <c r="Y25" s="111"/>
      <c r="Z25" s="228"/>
      <c r="AA25" s="110"/>
      <c r="AB25" s="112">
        <f>Y25*AC24</f>
        <v>0</v>
      </c>
    </row>
    <row r="26" spans="1:29" ht="24.95" hidden="1" customHeight="1" thickBot="1" x14ac:dyDescent="0.2">
      <c r="A26" s="251"/>
      <c r="B26" s="32">
        <v>5400</v>
      </c>
      <c r="C26" s="39">
        <f>B26*0.7</f>
        <v>3779.9999999999995</v>
      </c>
      <c r="D26" s="131"/>
      <c r="E26" s="267"/>
      <c r="F26" s="268"/>
      <c r="G26" s="268"/>
      <c r="H26" s="269"/>
      <c r="I26" s="114"/>
      <c r="J26" s="270"/>
      <c r="K26" s="271"/>
      <c r="L26" s="271"/>
      <c r="M26" s="272"/>
      <c r="N26" s="115"/>
      <c r="O26" s="116"/>
      <c r="P26" s="226"/>
      <c r="Q26" s="117"/>
      <c r="R26" s="226"/>
      <c r="S26" s="226"/>
      <c r="T26" s="116"/>
      <c r="U26" s="226"/>
      <c r="V26" s="117"/>
      <c r="W26" s="226"/>
      <c r="X26" s="118"/>
      <c r="Y26" s="119"/>
      <c r="Z26" s="229"/>
      <c r="AA26" s="118"/>
      <c r="AB26" s="120">
        <f>Y26*AC24</f>
        <v>0</v>
      </c>
    </row>
    <row r="27" spans="1:29" ht="24.95" hidden="1" customHeight="1" x14ac:dyDescent="0.15">
      <c r="A27" s="24"/>
      <c r="B27" s="33"/>
      <c r="C27" s="24"/>
      <c r="D27" s="132"/>
      <c r="E27" s="122"/>
      <c r="F27" s="121"/>
      <c r="G27" s="122"/>
      <c r="H27" s="121"/>
      <c r="I27" s="122"/>
      <c r="J27" s="121"/>
      <c r="K27" s="122"/>
      <c r="L27" s="121"/>
      <c r="M27" s="122"/>
      <c r="N27" s="121"/>
      <c r="O27" s="121"/>
      <c r="P27" s="122"/>
      <c r="Q27" s="121"/>
      <c r="R27" s="122"/>
      <c r="S27" s="122"/>
      <c r="T27" s="121"/>
      <c r="U27" s="122"/>
      <c r="V27" s="121"/>
      <c r="W27" s="122"/>
      <c r="X27" s="121"/>
      <c r="Y27" s="122"/>
      <c r="Z27" s="273" t="s">
        <v>29</v>
      </c>
      <c r="AA27" s="273"/>
      <c r="AB27" s="123">
        <f>AB24+AB25+AB26</f>
        <v>0</v>
      </c>
    </row>
    <row r="28" spans="1:29" ht="24.95" hidden="1" customHeight="1" thickBot="1" x14ac:dyDescent="0.2">
      <c r="A28" s="94" t="s">
        <v>94</v>
      </c>
      <c r="B28" s="75" t="s">
        <v>0</v>
      </c>
      <c r="C28" s="58" t="s">
        <v>53</v>
      </c>
      <c r="D28" s="59" t="s">
        <v>38</v>
      </c>
      <c r="E28" s="219" t="s">
        <v>34</v>
      </c>
      <c r="F28" s="220"/>
      <c r="G28" s="220"/>
      <c r="H28" s="221"/>
      <c r="I28" s="19"/>
      <c r="J28" s="219" t="s">
        <v>62</v>
      </c>
      <c r="K28" s="220"/>
      <c r="L28" s="220"/>
      <c r="M28" s="221"/>
      <c r="N28" s="19"/>
      <c r="O28" s="219" t="s">
        <v>6</v>
      </c>
      <c r="P28" s="220"/>
      <c r="Q28" s="220"/>
      <c r="R28" s="221"/>
      <c r="S28" s="19"/>
      <c r="T28" s="219" t="s">
        <v>7</v>
      </c>
      <c r="U28" s="220"/>
      <c r="V28" s="220"/>
      <c r="W28" s="221"/>
      <c r="X28" s="75"/>
      <c r="Y28" s="60" t="s">
        <v>1</v>
      </c>
      <c r="Z28" s="62"/>
      <c r="AA28" s="63"/>
      <c r="AB28" s="61" t="s">
        <v>2</v>
      </c>
    </row>
    <row r="29" spans="1:29" ht="24.95" hidden="1" customHeight="1" x14ac:dyDescent="0.15">
      <c r="A29" s="274" t="s">
        <v>77</v>
      </c>
      <c r="B29" s="55">
        <v>5040</v>
      </c>
      <c r="C29" s="56">
        <f>B29*0.7</f>
        <v>3528</v>
      </c>
      <c r="D29" s="88"/>
      <c r="E29" s="276"/>
      <c r="F29" s="277"/>
      <c r="G29" s="277"/>
      <c r="H29" s="278"/>
      <c r="I29" s="78"/>
      <c r="J29" s="279"/>
      <c r="K29" s="280"/>
      <c r="L29" s="280"/>
      <c r="M29" s="281"/>
      <c r="N29" s="51"/>
      <c r="O29" s="89"/>
      <c r="P29" s="282" t="s">
        <v>16</v>
      </c>
      <c r="Q29" s="90"/>
      <c r="R29" s="282" t="s">
        <v>15</v>
      </c>
      <c r="S29" s="282" t="s">
        <v>5</v>
      </c>
      <c r="T29" s="89"/>
      <c r="U29" s="282" t="s">
        <v>16</v>
      </c>
      <c r="V29" s="90"/>
      <c r="W29" s="282" t="s">
        <v>15</v>
      </c>
      <c r="X29" s="81"/>
      <c r="Y29" s="91"/>
      <c r="Z29" s="52"/>
      <c r="AA29" s="51"/>
      <c r="AB29" s="57">
        <f>Y29*AC30</f>
        <v>0</v>
      </c>
    </row>
    <row r="30" spans="1:29" ht="24.95" hidden="1" customHeight="1" x14ac:dyDescent="0.15">
      <c r="A30" s="274"/>
      <c r="B30" s="31">
        <v>5040</v>
      </c>
      <c r="C30" s="38">
        <f>B30*0.7</f>
        <v>3528</v>
      </c>
      <c r="D30" s="92"/>
      <c r="E30" s="288"/>
      <c r="F30" s="289"/>
      <c r="G30" s="289"/>
      <c r="H30" s="290"/>
      <c r="I30" s="78"/>
      <c r="J30" s="291"/>
      <c r="K30" s="292"/>
      <c r="L30" s="292"/>
      <c r="M30" s="293"/>
      <c r="N30" s="8"/>
      <c r="O30" s="79"/>
      <c r="P30" s="282"/>
      <c r="Q30" s="80"/>
      <c r="R30" s="282"/>
      <c r="S30" s="282"/>
      <c r="T30" s="79"/>
      <c r="U30" s="282"/>
      <c r="V30" s="80"/>
      <c r="W30" s="282"/>
      <c r="X30" s="81"/>
      <c r="Y30" s="82"/>
      <c r="Z30" s="294" t="s">
        <v>8</v>
      </c>
      <c r="AA30" s="8"/>
      <c r="AB30" s="12">
        <f>Y30*AC30</f>
        <v>0</v>
      </c>
      <c r="AC30" s="3">
        <f>5040*0.7</f>
        <v>3528</v>
      </c>
    </row>
    <row r="31" spans="1:29" ht="24.95" hidden="1" customHeight="1" thickBot="1" x14ac:dyDescent="0.2">
      <c r="A31" s="275"/>
      <c r="B31" s="32">
        <v>5040</v>
      </c>
      <c r="C31" s="39">
        <f>B31*0.7</f>
        <v>3528</v>
      </c>
      <c r="D31" s="93"/>
      <c r="E31" s="296"/>
      <c r="F31" s="297"/>
      <c r="G31" s="297"/>
      <c r="H31" s="298"/>
      <c r="I31" s="83"/>
      <c r="J31" s="299"/>
      <c r="K31" s="300"/>
      <c r="L31" s="300"/>
      <c r="M31" s="301"/>
      <c r="N31" s="11"/>
      <c r="O31" s="84"/>
      <c r="P31" s="283"/>
      <c r="Q31" s="85"/>
      <c r="R31" s="283"/>
      <c r="S31" s="283"/>
      <c r="T31" s="84"/>
      <c r="U31" s="283"/>
      <c r="V31" s="85"/>
      <c r="W31" s="283"/>
      <c r="X31" s="86"/>
      <c r="Y31" s="87"/>
      <c r="Z31" s="295"/>
      <c r="AA31" s="11"/>
      <c r="AB31" s="13">
        <f>Y31*AC30</f>
        <v>0</v>
      </c>
    </row>
    <row r="32" spans="1:29" ht="24.95" hidden="1" customHeight="1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Z32" s="284" t="s">
        <v>29</v>
      </c>
      <c r="AA32" s="284"/>
      <c r="AB32" s="54">
        <f>SUM(AB29:AB31)</f>
        <v>0</v>
      </c>
    </row>
    <row r="33" spans="1:29" ht="24.95" customHeight="1" x14ac:dyDescent="0.15">
      <c r="Y33"/>
      <c r="AB33"/>
      <c r="AC33"/>
    </row>
    <row r="34" spans="1:29" ht="24.95" customHeight="1" x14ac:dyDescent="0.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285" t="s">
        <v>96</v>
      </c>
      <c r="W34" s="286"/>
      <c r="X34" s="286"/>
      <c r="Y34" s="286"/>
      <c r="Z34" s="286"/>
      <c r="AA34" s="287"/>
      <c r="AB34" s="172">
        <f>AB16+AB22</f>
        <v>20020</v>
      </c>
    </row>
    <row r="35" spans="1:29" ht="24.95" customHeight="1" x14ac:dyDescent="0.15">
      <c r="Y35"/>
      <c r="AB35"/>
      <c r="AC35"/>
    </row>
    <row r="36" spans="1:29" ht="24.95" customHeight="1" thickBot="1" x14ac:dyDescent="0.25">
      <c r="A36" s="173" t="s">
        <v>51</v>
      </c>
      <c r="B36" s="29"/>
      <c r="C36" s="29"/>
      <c r="E36" s="1"/>
      <c r="G36" s="1"/>
      <c r="I36" s="1"/>
      <c r="K36" s="1"/>
      <c r="P36" s="1"/>
      <c r="R36" s="1"/>
      <c r="S36" s="1"/>
      <c r="U36" s="1"/>
      <c r="W36" s="1"/>
      <c r="X36" s="1"/>
      <c r="Z36" s="1"/>
      <c r="AA36" s="1"/>
    </row>
    <row r="37" spans="1:29" ht="24.95" customHeight="1" thickBot="1" x14ac:dyDescent="0.2">
      <c r="A37" s="17"/>
      <c r="B37" s="179" t="s">
        <v>0</v>
      </c>
      <c r="C37" s="58" t="s">
        <v>53</v>
      </c>
      <c r="D37" s="18" t="s">
        <v>32</v>
      </c>
      <c r="E37" s="219" t="s">
        <v>35</v>
      </c>
      <c r="F37" s="220"/>
      <c r="G37" s="220"/>
      <c r="H37" s="221"/>
      <c r="I37" s="19"/>
      <c r="J37" s="219" t="s">
        <v>62</v>
      </c>
      <c r="K37" s="220"/>
      <c r="L37" s="220"/>
      <c r="M37" s="221"/>
      <c r="N37" s="19"/>
      <c r="O37" s="219" t="s">
        <v>6</v>
      </c>
      <c r="P37" s="220"/>
      <c r="Q37" s="220"/>
      <c r="R37" s="221"/>
      <c r="S37" s="19"/>
      <c r="T37" s="219" t="s">
        <v>7</v>
      </c>
      <c r="U37" s="220"/>
      <c r="V37" s="220"/>
      <c r="W37" s="221"/>
      <c r="X37" s="75"/>
      <c r="Y37" s="60" t="s">
        <v>1</v>
      </c>
      <c r="Z37" s="19"/>
      <c r="AA37" s="19"/>
      <c r="AB37" s="20" t="s">
        <v>2</v>
      </c>
    </row>
    <row r="38" spans="1:29" ht="24.95" customHeight="1" x14ac:dyDescent="0.15">
      <c r="A38" s="64" t="s">
        <v>12</v>
      </c>
      <c r="B38" s="180">
        <v>4400</v>
      </c>
      <c r="C38" s="65">
        <f>B38*0.7</f>
        <v>3080</v>
      </c>
      <c r="D38" s="170" t="s">
        <v>142</v>
      </c>
      <c r="E38" s="243" t="s">
        <v>119</v>
      </c>
      <c r="F38" s="244"/>
      <c r="G38" s="244"/>
      <c r="H38" s="245"/>
      <c r="I38" s="106"/>
      <c r="J38" s="246">
        <v>45178</v>
      </c>
      <c r="K38" s="247"/>
      <c r="L38" s="247"/>
      <c r="M38" s="248"/>
      <c r="N38" s="125"/>
      <c r="O38" s="167">
        <v>11</v>
      </c>
      <c r="P38" s="225" t="s">
        <v>16</v>
      </c>
      <c r="Q38" s="168">
        <v>30</v>
      </c>
      <c r="R38" s="225" t="s">
        <v>15</v>
      </c>
      <c r="S38" s="225" t="s">
        <v>5</v>
      </c>
      <c r="T38" s="167">
        <v>12</v>
      </c>
      <c r="U38" s="225" t="s">
        <v>16</v>
      </c>
      <c r="V38" s="168">
        <v>0</v>
      </c>
      <c r="W38" s="225" t="s">
        <v>15</v>
      </c>
      <c r="X38" s="110"/>
      <c r="Y38" s="169">
        <v>2</v>
      </c>
      <c r="Z38" s="302" t="s">
        <v>8</v>
      </c>
      <c r="AA38" s="134"/>
      <c r="AB38" s="129">
        <f>Y38*AC38</f>
        <v>6160</v>
      </c>
      <c r="AC38" s="305">
        <f>C38</f>
        <v>3080</v>
      </c>
    </row>
    <row r="39" spans="1:29" ht="24.95" customHeight="1" x14ac:dyDescent="0.15">
      <c r="A39" s="9" t="s">
        <v>13</v>
      </c>
      <c r="B39" s="177">
        <v>4400</v>
      </c>
      <c r="C39" s="36">
        <f t="shared" ref="C39:C40" si="2">B39*0.7</f>
        <v>3080</v>
      </c>
      <c r="D39" s="156" t="s">
        <v>105</v>
      </c>
      <c r="E39" s="231" t="s">
        <v>119</v>
      </c>
      <c r="F39" s="232"/>
      <c r="G39" s="232"/>
      <c r="H39" s="233"/>
      <c r="I39" s="106"/>
      <c r="J39" s="234">
        <v>45312</v>
      </c>
      <c r="K39" s="235"/>
      <c r="L39" s="235"/>
      <c r="M39" s="236"/>
      <c r="N39" s="107"/>
      <c r="O39" s="159">
        <v>11</v>
      </c>
      <c r="P39" s="225"/>
      <c r="Q39" s="162">
        <v>35</v>
      </c>
      <c r="R39" s="225"/>
      <c r="S39" s="225"/>
      <c r="T39" s="159">
        <v>12</v>
      </c>
      <c r="U39" s="225"/>
      <c r="V39" s="162">
        <v>0</v>
      </c>
      <c r="W39" s="225"/>
      <c r="X39" s="110"/>
      <c r="Y39" s="165">
        <v>2</v>
      </c>
      <c r="Z39" s="303"/>
      <c r="AA39" s="135"/>
      <c r="AB39" s="112">
        <f>Y39*AC38</f>
        <v>6160</v>
      </c>
      <c r="AC39" s="305"/>
    </row>
    <row r="40" spans="1:29" ht="24.95" customHeight="1" thickBot="1" x14ac:dyDescent="0.2">
      <c r="A40" s="10" t="s">
        <v>14</v>
      </c>
      <c r="B40" s="178">
        <v>4400</v>
      </c>
      <c r="C40" s="37">
        <f t="shared" si="2"/>
        <v>3080</v>
      </c>
      <c r="D40" s="157"/>
      <c r="E40" s="237"/>
      <c r="F40" s="238"/>
      <c r="G40" s="238"/>
      <c r="H40" s="239"/>
      <c r="I40" s="114"/>
      <c r="J40" s="240"/>
      <c r="K40" s="241"/>
      <c r="L40" s="241"/>
      <c r="M40" s="242"/>
      <c r="N40" s="115"/>
      <c r="O40" s="160"/>
      <c r="P40" s="226"/>
      <c r="Q40" s="163"/>
      <c r="R40" s="226"/>
      <c r="S40" s="226"/>
      <c r="T40" s="160"/>
      <c r="U40" s="226"/>
      <c r="V40" s="163"/>
      <c r="W40" s="226"/>
      <c r="X40" s="118"/>
      <c r="Y40" s="166"/>
      <c r="Z40" s="304"/>
      <c r="AA40" s="136"/>
      <c r="AB40" s="120">
        <f>Y40*AC38</f>
        <v>0</v>
      </c>
      <c r="AC40" s="305"/>
    </row>
    <row r="41" spans="1:29" ht="24.95" customHeight="1" x14ac:dyDescent="0.15">
      <c r="A41" s="6"/>
      <c r="B41" s="6"/>
      <c r="C41" s="6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  <c r="P41" s="138"/>
      <c r="Q41" s="138"/>
      <c r="R41" s="138"/>
      <c r="S41" s="137"/>
      <c r="T41" s="138"/>
      <c r="U41" s="138"/>
      <c r="V41" s="138"/>
      <c r="W41" s="138"/>
      <c r="X41" s="138"/>
      <c r="Y41" s="122"/>
      <c r="Z41" s="306" t="s">
        <v>29</v>
      </c>
      <c r="AA41" s="306"/>
      <c r="AB41" s="139">
        <f>SUM(AB38:AB40)</f>
        <v>12320</v>
      </c>
    </row>
    <row r="42" spans="1:29" ht="24.95" customHeight="1" thickBot="1" x14ac:dyDescent="0.2">
      <c r="Y42"/>
      <c r="AB42"/>
      <c r="AC42"/>
    </row>
    <row r="43" spans="1:29" ht="24.95" customHeight="1" thickBot="1" x14ac:dyDescent="0.2">
      <c r="A43" s="17"/>
      <c r="B43" s="179" t="s">
        <v>0</v>
      </c>
      <c r="C43" s="58" t="s">
        <v>53</v>
      </c>
      <c r="D43" s="18" t="s">
        <v>33</v>
      </c>
      <c r="E43" s="219" t="s">
        <v>35</v>
      </c>
      <c r="F43" s="220"/>
      <c r="G43" s="220"/>
      <c r="H43" s="221"/>
      <c r="I43" s="19"/>
      <c r="J43" s="219" t="s">
        <v>62</v>
      </c>
      <c r="K43" s="220"/>
      <c r="L43" s="220"/>
      <c r="M43" s="221"/>
      <c r="N43" s="19"/>
      <c r="O43" s="219" t="s">
        <v>6</v>
      </c>
      <c r="P43" s="220"/>
      <c r="Q43" s="220"/>
      <c r="R43" s="221"/>
      <c r="S43" s="19"/>
      <c r="T43" s="219" t="s">
        <v>7</v>
      </c>
      <c r="U43" s="220"/>
      <c r="V43" s="220"/>
      <c r="W43" s="221"/>
      <c r="X43" s="75"/>
      <c r="Y43" s="60" t="s">
        <v>1</v>
      </c>
      <c r="Z43" s="19"/>
      <c r="AA43" s="19"/>
      <c r="AB43" s="20" t="s">
        <v>2</v>
      </c>
    </row>
    <row r="44" spans="1:29" ht="24.95" customHeight="1" x14ac:dyDescent="0.15">
      <c r="A44" s="64" t="s">
        <v>12</v>
      </c>
      <c r="B44" s="180">
        <v>4400</v>
      </c>
      <c r="C44" s="65">
        <f>B44*0.7</f>
        <v>3080</v>
      </c>
      <c r="D44" s="170" t="s">
        <v>141</v>
      </c>
      <c r="E44" s="243" t="s">
        <v>119</v>
      </c>
      <c r="F44" s="244"/>
      <c r="G44" s="244"/>
      <c r="H44" s="245"/>
      <c r="I44" s="106"/>
      <c r="J44" s="246">
        <v>45178</v>
      </c>
      <c r="K44" s="247"/>
      <c r="L44" s="247"/>
      <c r="M44" s="248"/>
      <c r="N44" s="125"/>
      <c r="O44" s="167">
        <v>12</v>
      </c>
      <c r="P44" s="225" t="s">
        <v>16</v>
      </c>
      <c r="Q44" s="168">
        <v>0</v>
      </c>
      <c r="R44" s="225" t="s">
        <v>15</v>
      </c>
      <c r="S44" s="225" t="s">
        <v>5</v>
      </c>
      <c r="T44" s="167">
        <v>12</v>
      </c>
      <c r="U44" s="225" t="s">
        <v>16</v>
      </c>
      <c r="V44" s="168">
        <v>30</v>
      </c>
      <c r="W44" s="225" t="s">
        <v>15</v>
      </c>
      <c r="X44" s="110"/>
      <c r="Y44" s="169">
        <v>2</v>
      </c>
      <c r="Z44" s="302" t="s">
        <v>8</v>
      </c>
      <c r="AA44" s="134"/>
      <c r="AB44" s="129">
        <f>Y44*AC44</f>
        <v>6160</v>
      </c>
      <c r="AC44" s="230">
        <f>C44</f>
        <v>3080</v>
      </c>
    </row>
    <row r="45" spans="1:29" ht="24.95" customHeight="1" x14ac:dyDescent="0.15">
      <c r="A45" s="9" t="s">
        <v>13</v>
      </c>
      <c r="B45" s="177">
        <v>4400</v>
      </c>
      <c r="C45" s="36">
        <f t="shared" ref="C45:C46" si="3">B45*0.7</f>
        <v>3080</v>
      </c>
      <c r="D45" s="156"/>
      <c r="E45" s="231"/>
      <c r="F45" s="232"/>
      <c r="G45" s="232"/>
      <c r="H45" s="233"/>
      <c r="I45" s="106"/>
      <c r="J45" s="234"/>
      <c r="K45" s="235"/>
      <c r="L45" s="235"/>
      <c r="M45" s="236"/>
      <c r="N45" s="107"/>
      <c r="O45" s="159"/>
      <c r="P45" s="225"/>
      <c r="Q45" s="162"/>
      <c r="R45" s="225"/>
      <c r="S45" s="225"/>
      <c r="T45" s="159"/>
      <c r="U45" s="225"/>
      <c r="V45" s="162"/>
      <c r="W45" s="225"/>
      <c r="X45" s="110"/>
      <c r="Y45" s="165"/>
      <c r="Z45" s="303"/>
      <c r="AA45" s="135"/>
      <c r="AB45" s="112">
        <f>Y45*AC44</f>
        <v>0</v>
      </c>
      <c r="AC45" s="230"/>
    </row>
    <row r="46" spans="1:29" ht="24.95" customHeight="1" thickBot="1" x14ac:dyDescent="0.2">
      <c r="A46" s="10" t="s">
        <v>14</v>
      </c>
      <c r="B46" s="178">
        <v>4400</v>
      </c>
      <c r="C46" s="37">
        <f t="shared" si="3"/>
        <v>3080</v>
      </c>
      <c r="D46" s="157"/>
      <c r="E46" s="258"/>
      <c r="F46" s="259"/>
      <c r="G46" s="259"/>
      <c r="H46" s="260"/>
      <c r="I46" s="114"/>
      <c r="J46" s="240"/>
      <c r="K46" s="241"/>
      <c r="L46" s="241"/>
      <c r="M46" s="242"/>
      <c r="N46" s="115"/>
      <c r="O46" s="160"/>
      <c r="P46" s="226"/>
      <c r="Q46" s="163"/>
      <c r="R46" s="226"/>
      <c r="S46" s="226"/>
      <c r="T46" s="160"/>
      <c r="U46" s="226"/>
      <c r="V46" s="163"/>
      <c r="W46" s="226"/>
      <c r="X46" s="118"/>
      <c r="Y46" s="166"/>
      <c r="Z46" s="304"/>
      <c r="AA46" s="136"/>
      <c r="AB46" s="120">
        <f>Y46*AC44</f>
        <v>0</v>
      </c>
      <c r="AC46" s="230"/>
    </row>
    <row r="47" spans="1:29" ht="24.95" customHeight="1" x14ac:dyDescent="0.15">
      <c r="D47" s="121"/>
      <c r="E47" s="122"/>
      <c r="F47" s="121"/>
      <c r="G47" s="122"/>
      <c r="H47" s="121"/>
      <c r="I47" s="122"/>
      <c r="J47" s="121"/>
      <c r="K47" s="122"/>
      <c r="L47" s="121"/>
      <c r="M47" s="122"/>
      <c r="N47" s="121"/>
      <c r="O47" s="121"/>
      <c r="P47" s="122"/>
      <c r="Q47" s="121"/>
      <c r="R47" s="122"/>
      <c r="S47" s="122"/>
      <c r="T47" s="121"/>
      <c r="U47" s="122"/>
      <c r="V47" s="121"/>
      <c r="W47" s="122"/>
      <c r="X47" s="122"/>
      <c r="Y47" s="122"/>
      <c r="Z47" s="223" t="s">
        <v>29</v>
      </c>
      <c r="AA47" s="223"/>
      <c r="AB47" s="123">
        <f>SUM(AB44:AB46)</f>
        <v>6160</v>
      </c>
    </row>
    <row r="48" spans="1:29" ht="24.95" customHeight="1" thickBot="1" x14ac:dyDescent="0.25">
      <c r="A48" s="173" t="s">
        <v>52</v>
      </c>
      <c r="B48" s="29"/>
      <c r="C48" s="29"/>
      <c r="E48" s="1"/>
      <c r="G48" s="1"/>
      <c r="I48" s="1"/>
      <c r="K48" s="1"/>
      <c r="P48" s="1"/>
      <c r="R48" s="1"/>
      <c r="S48" s="1"/>
      <c r="U48" s="1"/>
      <c r="W48" s="1"/>
      <c r="X48" s="1"/>
      <c r="Z48" s="1"/>
      <c r="AA48" s="1"/>
    </row>
    <row r="49" spans="1:29" ht="24.95" customHeight="1" thickBot="1" x14ac:dyDescent="0.2">
      <c r="A49" s="17"/>
      <c r="B49" s="179" t="s">
        <v>0</v>
      </c>
      <c r="C49" s="195" t="s">
        <v>139</v>
      </c>
      <c r="D49" s="18" t="s">
        <v>88</v>
      </c>
      <c r="E49" s="219" t="s">
        <v>35</v>
      </c>
      <c r="F49" s="220"/>
      <c r="G49" s="220"/>
      <c r="H49" s="221"/>
      <c r="I49" s="19"/>
      <c r="J49" s="219" t="s">
        <v>62</v>
      </c>
      <c r="K49" s="220"/>
      <c r="L49" s="220"/>
      <c r="M49" s="221"/>
      <c r="N49" s="19"/>
      <c r="O49" s="219" t="s">
        <v>6</v>
      </c>
      <c r="P49" s="220"/>
      <c r="Q49" s="220"/>
      <c r="R49" s="221"/>
      <c r="S49" s="19"/>
      <c r="T49" s="219" t="s">
        <v>7</v>
      </c>
      <c r="U49" s="220"/>
      <c r="V49" s="220"/>
      <c r="W49" s="221"/>
      <c r="X49" s="75"/>
      <c r="Y49" s="60" t="s">
        <v>1</v>
      </c>
      <c r="Z49" s="19"/>
      <c r="AA49" s="19"/>
      <c r="AB49" s="20" t="s">
        <v>2</v>
      </c>
    </row>
    <row r="50" spans="1:29" ht="24.95" customHeight="1" x14ac:dyDescent="0.15">
      <c r="A50" s="16" t="s">
        <v>74</v>
      </c>
      <c r="B50" s="181">
        <f>IF(D50="","",VLOOKUP(D50,選択肢!K:L,2,0))</f>
        <v>7700</v>
      </c>
      <c r="C50" s="196">
        <f>IF(B50="","",B50*0.6)</f>
        <v>4620</v>
      </c>
      <c r="D50" s="192" t="s">
        <v>112</v>
      </c>
      <c r="E50" s="243" t="s">
        <v>119</v>
      </c>
      <c r="F50" s="244"/>
      <c r="G50" s="244"/>
      <c r="H50" s="245"/>
      <c r="I50" s="106"/>
      <c r="J50" s="246">
        <v>45178</v>
      </c>
      <c r="K50" s="247"/>
      <c r="L50" s="247"/>
      <c r="M50" s="248"/>
      <c r="N50" s="99"/>
      <c r="O50" s="158">
        <v>10</v>
      </c>
      <c r="P50" s="224" t="s">
        <v>16</v>
      </c>
      <c r="Q50" s="161">
        <v>0</v>
      </c>
      <c r="R50" s="224" t="s">
        <v>15</v>
      </c>
      <c r="S50" s="224" t="s">
        <v>5</v>
      </c>
      <c r="T50" s="158">
        <v>11</v>
      </c>
      <c r="U50" s="224" t="s">
        <v>16</v>
      </c>
      <c r="V50" s="161">
        <v>0</v>
      </c>
      <c r="W50" s="224" t="s">
        <v>15</v>
      </c>
      <c r="X50" s="143"/>
      <c r="Y50" s="164"/>
      <c r="Z50" s="227" t="s">
        <v>8</v>
      </c>
      <c r="AA50" s="99"/>
      <c r="AB50" s="104">
        <f>IF(C50="",0,Y50*C50)</f>
        <v>0</v>
      </c>
    </row>
    <row r="51" spans="1:29" ht="24.95" customHeight="1" x14ac:dyDescent="0.15">
      <c r="A51" s="64" t="s">
        <v>75</v>
      </c>
      <c r="B51" s="182">
        <f>IF(D51="","",VLOOKUP(D51,選択肢!K:L,2,0))</f>
        <v>7700</v>
      </c>
      <c r="C51" s="197">
        <f>IF(B51="","",B51*0.6)</f>
        <v>4620</v>
      </c>
      <c r="D51" s="193" t="s">
        <v>70</v>
      </c>
      <c r="E51" s="231" t="s">
        <v>119</v>
      </c>
      <c r="F51" s="232"/>
      <c r="G51" s="232"/>
      <c r="H51" s="233"/>
      <c r="I51" s="106"/>
      <c r="J51" s="234">
        <v>45325</v>
      </c>
      <c r="K51" s="235"/>
      <c r="L51" s="235"/>
      <c r="M51" s="236"/>
      <c r="N51" s="107"/>
      <c r="O51" s="159">
        <v>10</v>
      </c>
      <c r="P51" s="225"/>
      <c r="Q51" s="162">
        <v>0</v>
      </c>
      <c r="R51" s="225"/>
      <c r="S51" s="225"/>
      <c r="T51" s="159">
        <v>11</v>
      </c>
      <c r="U51" s="225"/>
      <c r="V51" s="162">
        <v>20</v>
      </c>
      <c r="W51" s="225"/>
      <c r="X51" s="144"/>
      <c r="Y51" s="165"/>
      <c r="Z51" s="228"/>
      <c r="AA51" s="107"/>
      <c r="AB51" s="112">
        <f t="shared" ref="AB51:AB52" si="4">IF(C51="",0,Y51*C51)</f>
        <v>0</v>
      </c>
    </row>
    <row r="52" spans="1:29" ht="24.95" customHeight="1" thickBot="1" x14ac:dyDescent="0.2">
      <c r="A52" s="10" t="s">
        <v>76</v>
      </c>
      <c r="B52" s="183" t="str">
        <f>IF(D52="","",VLOOKUP(D52,選択肢!K:L,2,0))</f>
        <v/>
      </c>
      <c r="C52" s="198" t="str">
        <f t="shared" ref="C52" si="5">IF(B52="","",B52*0.7)</f>
        <v/>
      </c>
      <c r="D52" s="194"/>
      <c r="E52" s="237"/>
      <c r="F52" s="238"/>
      <c r="G52" s="238"/>
      <c r="H52" s="239"/>
      <c r="I52" s="114"/>
      <c r="J52" s="240"/>
      <c r="K52" s="241"/>
      <c r="L52" s="241"/>
      <c r="M52" s="242"/>
      <c r="N52" s="115"/>
      <c r="O52" s="160"/>
      <c r="P52" s="226"/>
      <c r="Q52" s="163"/>
      <c r="R52" s="226"/>
      <c r="S52" s="226"/>
      <c r="T52" s="160"/>
      <c r="U52" s="226"/>
      <c r="V52" s="163"/>
      <c r="W52" s="226"/>
      <c r="X52" s="145"/>
      <c r="Y52" s="171"/>
      <c r="Z52" s="229"/>
      <c r="AA52" s="115"/>
      <c r="AB52" s="120">
        <f t="shared" si="4"/>
        <v>0</v>
      </c>
    </row>
    <row r="53" spans="1:29" ht="24.95" customHeight="1" x14ac:dyDescent="0.15"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2"/>
      <c r="Z53" s="223" t="s">
        <v>29</v>
      </c>
      <c r="AA53" s="223"/>
      <c r="AB53" s="123">
        <f>SUM(AB50:AB52)</f>
        <v>0</v>
      </c>
    </row>
    <row r="54" spans="1:29" ht="15" customHeight="1" thickBot="1" x14ac:dyDescent="0.2">
      <c r="A54" s="154" t="s">
        <v>68</v>
      </c>
      <c r="Y54"/>
      <c r="AB54"/>
      <c r="AC54"/>
    </row>
    <row r="55" spans="1:29" ht="24.95" customHeight="1" x14ac:dyDescent="0.15">
      <c r="A55" s="317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318"/>
      <c r="U55" s="285" t="s">
        <v>97</v>
      </c>
      <c r="V55" s="286"/>
      <c r="W55" s="286"/>
      <c r="X55" s="286"/>
      <c r="Y55" s="286"/>
      <c r="Z55" s="286"/>
      <c r="AA55" s="287"/>
      <c r="AB55" s="172">
        <f>AB41+AB47+AB53</f>
        <v>18480</v>
      </c>
      <c r="AC55"/>
    </row>
    <row r="56" spans="1:29" ht="15" customHeight="1" x14ac:dyDescent="0.15">
      <c r="A56" s="319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320"/>
      <c r="Y56"/>
      <c r="AB56"/>
      <c r="AC56"/>
    </row>
    <row r="57" spans="1:29" ht="24.95" customHeight="1" x14ac:dyDescent="0.15">
      <c r="A57" s="319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320"/>
      <c r="N57" s="73"/>
      <c r="P57" s="73"/>
      <c r="Q57" s="73"/>
      <c r="R57" s="73"/>
      <c r="S57" s="73"/>
      <c r="T57" s="73"/>
      <c r="U57" s="73"/>
      <c r="V57" s="324" t="s">
        <v>92</v>
      </c>
      <c r="W57" s="324"/>
      <c r="X57" s="324"/>
      <c r="Y57" s="187" t="s">
        <v>1</v>
      </c>
    </row>
    <row r="58" spans="1:29" ht="24.95" customHeight="1" x14ac:dyDescent="0.15">
      <c r="A58" s="319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320"/>
      <c r="O58" s="325" t="s">
        <v>93</v>
      </c>
      <c r="P58" s="325"/>
      <c r="Q58" s="325"/>
      <c r="R58" s="325"/>
      <c r="S58" s="325"/>
      <c r="T58" s="325"/>
      <c r="U58" s="325"/>
      <c r="V58" s="326">
        <v>45164</v>
      </c>
      <c r="W58" s="326"/>
      <c r="X58" s="326"/>
      <c r="Y58" s="188">
        <v>2</v>
      </c>
      <c r="Z58" t="s">
        <v>8</v>
      </c>
      <c r="AB58" s="189">
        <f>50*Y58</f>
        <v>100</v>
      </c>
    </row>
    <row r="59" spans="1:29" ht="24.95" customHeight="1" x14ac:dyDescent="0.15">
      <c r="A59" s="319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320"/>
      <c r="M59" s="73"/>
      <c r="N59" s="73"/>
      <c r="O59" s="325"/>
      <c r="P59" s="325"/>
      <c r="Q59" s="325"/>
      <c r="R59" s="325"/>
      <c r="S59" s="325"/>
      <c r="T59" s="325"/>
      <c r="U59" s="325"/>
      <c r="V59" s="326">
        <v>45312</v>
      </c>
      <c r="W59" s="326"/>
      <c r="X59" s="326"/>
      <c r="Y59" s="188">
        <v>2</v>
      </c>
      <c r="Z59" t="s">
        <v>8</v>
      </c>
      <c r="AB59" s="190">
        <f t="shared" ref="AB59:AB60" si="6">50*Y59</f>
        <v>100</v>
      </c>
    </row>
    <row r="60" spans="1:29" ht="24.95" customHeight="1" thickBot="1" x14ac:dyDescent="0.2">
      <c r="A60" s="321"/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3"/>
      <c r="M60" s="73"/>
      <c r="N60" s="73"/>
      <c r="O60" s="325"/>
      <c r="P60" s="325"/>
      <c r="Q60" s="325"/>
      <c r="R60" s="325"/>
      <c r="S60" s="325"/>
      <c r="T60" s="325"/>
      <c r="U60" s="325"/>
      <c r="V60" s="326"/>
      <c r="W60" s="326"/>
      <c r="X60" s="326"/>
      <c r="Y60" s="188"/>
      <c r="Z60" t="s">
        <v>8</v>
      </c>
      <c r="AB60" s="191">
        <f t="shared" si="6"/>
        <v>0</v>
      </c>
    </row>
    <row r="61" spans="1:29" ht="20.100000000000001" customHeight="1" x14ac:dyDescent="0.15"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</row>
    <row r="62" spans="1:29" ht="24.95" customHeight="1" x14ac:dyDescent="0.15">
      <c r="T62" s="71"/>
      <c r="U62" s="71"/>
      <c r="V62" s="307" t="s">
        <v>117</v>
      </c>
      <c r="W62" s="308"/>
      <c r="X62" s="308"/>
      <c r="Y62" s="308"/>
      <c r="Z62" s="309">
        <f>AB16+AB22+AB41+AB47+AB53+AB27+AB32-AB58-AB59-AB60</f>
        <v>38300</v>
      </c>
      <c r="AA62" s="309"/>
      <c r="AB62" s="309"/>
    </row>
    <row r="63" spans="1:29" ht="9.9499999999999993" customHeight="1" thickBot="1" x14ac:dyDescent="0.2">
      <c r="Y63"/>
      <c r="AB63"/>
      <c r="AC63"/>
    </row>
    <row r="64" spans="1:29" ht="23.25" customHeight="1" thickBot="1" x14ac:dyDescent="0.2">
      <c r="K64" s="310" t="s">
        <v>116</v>
      </c>
      <c r="L64" s="310"/>
      <c r="M64" s="310"/>
      <c r="N64" s="310"/>
      <c r="O64" s="310"/>
      <c r="P64" s="309">
        <f>IF(E16="","",Z62*10%)</f>
        <v>3830</v>
      </c>
      <c r="Q64" s="309"/>
      <c r="R64" s="309"/>
      <c r="S64" s="309"/>
      <c r="V64" s="311" t="s">
        <v>115</v>
      </c>
      <c r="W64" s="312"/>
      <c r="X64" s="312"/>
      <c r="Y64" s="313"/>
      <c r="Z64" s="314">
        <f>IF(P64="",Z62,Z62-P64)</f>
        <v>34470</v>
      </c>
      <c r="AA64" s="315"/>
      <c r="AB64" s="316"/>
    </row>
    <row r="65" ht="23.25" customHeight="1" x14ac:dyDescent="0.15"/>
  </sheetData>
  <sheetProtection algorithmName="SHA-512" hashValue="cwHIKQAeMhpiwXyZCP3kfWBLpHAvRMdQAO+T+BxJ5WGn6BYFw+VHGhJ1Lge6EY5Od5aX6LL4zV1UkEm+oVjgtQ==" saltValue="AnHX0lhB7GyPmymWkCeaMw==" spinCount="100000" sheet="1" objects="1" scenarios="1" selectLockedCells="1" selectUnlockedCells="1"/>
  <mergeCells count="161">
    <mergeCell ref="Z1:AB1"/>
    <mergeCell ref="W4:AB4"/>
    <mergeCell ref="E5:K5"/>
    <mergeCell ref="M5:T5"/>
    <mergeCell ref="U5:V5"/>
    <mergeCell ref="E16:H16"/>
    <mergeCell ref="E6:K6"/>
    <mergeCell ref="P6:T6"/>
    <mergeCell ref="U6:V6"/>
    <mergeCell ref="S7:T7"/>
    <mergeCell ref="U7:V7"/>
    <mergeCell ref="E8:P8"/>
    <mergeCell ref="R8:T8"/>
    <mergeCell ref="U8:V8"/>
    <mergeCell ref="W13:W15"/>
    <mergeCell ref="Z13:Z15"/>
    <mergeCell ref="Z16:AA16"/>
    <mergeCell ref="A1:C1"/>
    <mergeCell ref="D1:V1"/>
    <mergeCell ref="E9:P9"/>
    <mergeCell ref="R9:T9"/>
    <mergeCell ref="U9:V9"/>
    <mergeCell ref="R10:T10"/>
    <mergeCell ref="U10:V10"/>
    <mergeCell ref="E12:H12"/>
    <mergeCell ref="J12:M12"/>
    <mergeCell ref="O12:R12"/>
    <mergeCell ref="T12:W12"/>
    <mergeCell ref="W1:Y1"/>
    <mergeCell ref="AC13:AC15"/>
    <mergeCell ref="E14:H14"/>
    <mergeCell ref="J14:M14"/>
    <mergeCell ref="E15:H15"/>
    <mergeCell ref="J15:M15"/>
    <mergeCell ref="E13:H13"/>
    <mergeCell ref="J13:M13"/>
    <mergeCell ref="P13:P15"/>
    <mergeCell ref="R13:R15"/>
    <mergeCell ref="S13:S15"/>
    <mergeCell ref="U13:U15"/>
    <mergeCell ref="E18:H18"/>
    <mergeCell ref="J18:M18"/>
    <mergeCell ref="O18:R18"/>
    <mergeCell ref="T18:W18"/>
    <mergeCell ref="E19:H19"/>
    <mergeCell ref="J19:M19"/>
    <mergeCell ref="P19:P21"/>
    <mergeCell ref="R19:R21"/>
    <mergeCell ref="S19:S21"/>
    <mergeCell ref="U19:U21"/>
    <mergeCell ref="W19:W21"/>
    <mergeCell ref="A29:A31"/>
    <mergeCell ref="E29:H29"/>
    <mergeCell ref="J29:M29"/>
    <mergeCell ref="P29:P31"/>
    <mergeCell ref="R29:R31"/>
    <mergeCell ref="Z19:Z21"/>
    <mergeCell ref="AC19:AC21"/>
    <mergeCell ref="E20:H20"/>
    <mergeCell ref="J20:M20"/>
    <mergeCell ref="E21:H21"/>
    <mergeCell ref="J21:M21"/>
    <mergeCell ref="S24:S26"/>
    <mergeCell ref="U24:U26"/>
    <mergeCell ref="W24:W26"/>
    <mergeCell ref="Z24:Z26"/>
    <mergeCell ref="E25:H25"/>
    <mergeCell ref="J25:M25"/>
    <mergeCell ref="E26:H26"/>
    <mergeCell ref="J26:M26"/>
    <mergeCell ref="Z22:AA22"/>
    <mergeCell ref="E23:H23"/>
    <mergeCell ref="J23:M23"/>
    <mergeCell ref="O23:R23"/>
    <mergeCell ref="T23:W23"/>
    <mergeCell ref="A24:A26"/>
    <mergeCell ref="E24:H24"/>
    <mergeCell ref="J24:M24"/>
    <mergeCell ref="P24:P26"/>
    <mergeCell ref="R24:R26"/>
    <mergeCell ref="Z32:AA32"/>
    <mergeCell ref="V34:AA34"/>
    <mergeCell ref="E37:H37"/>
    <mergeCell ref="J37:M37"/>
    <mergeCell ref="O37:R37"/>
    <mergeCell ref="T37:W37"/>
    <mergeCell ref="S29:S31"/>
    <mergeCell ref="U29:U31"/>
    <mergeCell ref="W29:W31"/>
    <mergeCell ref="E30:H30"/>
    <mergeCell ref="J30:M30"/>
    <mergeCell ref="Z30:Z31"/>
    <mergeCell ref="E31:H31"/>
    <mergeCell ref="J31:M31"/>
    <mergeCell ref="Z27:AA27"/>
    <mergeCell ref="E28:H28"/>
    <mergeCell ref="J28:M28"/>
    <mergeCell ref="O28:R28"/>
    <mergeCell ref="T28:W28"/>
    <mergeCell ref="W38:W40"/>
    <mergeCell ref="Z38:Z40"/>
    <mergeCell ref="AC38:AC40"/>
    <mergeCell ref="E39:H39"/>
    <mergeCell ref="J39:M39"/>
    <mergeCell ref="E40:H40"/>
    <mergeCell ref="J40:M40"/>
    <mergeCell ref="E38:H38"/>
    <mergeCell ref="J38:M38"/>
    <mergeCell ref="P38:P40"/>
    <mergeCell ref="R38:R40"/>
    <mergeCell ref="S38:S40"/>
    <mergeCell ref="U38:U40"/>
    <mergeCell ref="U44:U46"/>
    <mergeCell ref="W44:W46"/>
    <mergeCell ref="Z44:Z46"/>
    <mergeCell ref="AC44:AC46"/>
    <mergeCell ref="E45:H45"/>
    <mergeCell ref="J45:M45"/>
    <mergeCell ref="E46:H46"/>
    <mergeCell ref="J46:M46"/>
    <mergeCell ref="Z41:AA41"/>
    <mergeCell ref="E43:H43"/>
    <mergeCell ref="J43:M43"/>
    <mergeCell ref="O43:R43"/>
    <mergeCell ref="T43:W43"/>
    <mergeCell ref="E44:H44"/>
    <mergeCell ref="J44:M44"/>
    <mergeCell ref="P44:P46"/>
    <mergeCell ref="R44:R46"/>
    <mergeCell ref="S44:S46"/>
    <mergeCell ref="U50:U52"/>
    <mergeCell ref="W50:W52"/>
    <mergeCell ref="Z50:Z52"/>
    <mergeCell ref="E51:H51"/>
    <mergeCell ref="J51:M51"/>
    <mergeCell ref="E52:H52"/>
    <mergeCell ref="J52:M52"/>
    <mergeCell ref="Z47:AA47"/>
    <mergeCell ref="E49:H49"/>
    <mergeCell ref="J49:M49"/>
    <mergeCell ref="O49:R49"/>
    <mergeCell ref="T49:W49"/>
    <mergeCell ref="E50:H50"/>
    <mergeCell ref="J50:M50"/>
    <mergeCell ref="P50:P52"/>
    <mergeCell ref="R50:R52"/>
    <mergeCell ref="S50:S52"/>
    <mergeCell ref="K64:O64"/>
    <mergeCell ref="P64:S64"/>
    <mergeCell ref="V62:Y62"/>
    <mergeCell ref="Z62:AB62"/>
    <mergeCell ref="V64:Y64"/>
    <mergeCell ref="Z64:AB64"/>
    <mergeCell ref="Z53:AA53"/>
    <mergeCell ref="A55:L60"/>
    <mergeCell ref="U55:AA55"/>
    <mergeCell ref="V57:X57"/>
    <mergeCell ref="O58:U60"/>
    <mergeCell ref="V58:X58"/>
    <mergeCell ref="V59:X59"/>
    <mergeCell ref="V60:X60"/>
  </mergeCells>
  <phoneticPr fontId="1"/>
  <dataValidations count="2">
    <dataValidation type="list" allowBlank="1" showInputMessage="1" showErrorMessage="1" sqref="U8:V8" xr:uid="{00000000-0002-0000-0200-000000000000}">
      <formula1>"加入済,JAFAで加入"</formula1>
    </dataValidation>
    <dataValidation type="list" allowBlank="1" showInputMessage="1" showErrorMessage="1" sqref="D29:D31" xr:uid="{00000000-0002-0000-0200-000001000000}">
      <formula1>"AD,RE,SE,AQW,AQD"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8" orientation="portrait" horizontalDpi="4294967293" verticalDpi="0" r:id="rId1"/>
  <headerFooter>
    <oddFooter>&amp;R&amp;14 &amp;K01+0272020-11版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0</xdr:row>
                    <xdr:rowOff>19050</xdr:rowOff>
                  </from>
                  <to>
                    <xdr:col>8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0</xdr:row>
                    <xdr:rowOff>76200</xdr:rowOff>
                  </from>
                  <to>
                    <xdr:col>15</xdr:col>
                    <xdr:colOff>38100</xdr:colOff>
                    <xdr:row>0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200-000002000000}">
          <x14:formula1>
            <xm:f>選択肢!$K$2:$K$17</xm:f>
          </x14:formula1>
          <xm:sqref>D50:D52</xm:sqref>
        </x14:dataValidation>
        <x14:dataValidation type="list" allowBlank="1" showInputMessage="1" showErrorMessage="1" xr:uid="{00000000-0002-0000-0200-000003000000}">
          <x14:formula1>
            <xm:f>選択肢!$I$2:$I$10</xm:f>
          </x14:formula1>
          <xm:sqref>D13:D15</xm:sqref>
        </x14:dataValidation>
        <x14:dataValidation type="list" allowBlank="1" showInputMessage="1" showErrorMessage="1" xr:uid="{00000000-0002-0000-0200-000004000000}">
          <x14:formula1>
            <xm:f>選択肢!$I$12:$I$13</xm:f>
          </x14:formula1>
          <xm:sqref>D24:D26</xm:sqref>
        </x14:dataValidation>
        <x14:dataValidation type="list" allowBlank="1" showInputMessage="1" showErrorMessage="1" xr:uid="{00000000-0002-0000-0200-000005000000}">
          <x14:formula1>
            <xm:f>選択肢!$A$2:$A$13</xm:f>
          </x14:formula1>
          <xm:sqref>F47 F22</xm:sqref>
        </x14:dataValidation>
        <x14:dataValidation type="list" allowBlank="1" showInputMessage="1" showErrorMessage="1" xr:uid="{00000000-0002-0000-0200-000006000000}">
          <x14:formula1>
            <xm:f>選択肢!$B$2:$B$13</xm:f>
          </x14:formula1>
          <xm:sqref>H47:H48 H22 H41:H42 H36 H17</xm:sqref>
        </x14:dataValidation>
        <x14:dataValidation type="list" allowBlank="1" showInputMessage="1" showErrorMessage="1" xr:uid="{00000000-0002-0000-0200-000007000000}">
          <x14:formula1>
            <xm:f>選択肢!$C$2:$C$32</xm:f>
          </x14:formula1>
          <xm:sqref>J47:J48 J22 J41:J42 J36 J17</xm:sqref>
        </x14:dataValidation>
        <x14:dataValidation type="list" allowBlank="1" showInputMessage="1" showErrorMessage="1" xr:uid="{00000000-0002-0000-0200-000008000000}">
          <x14:formula1>
            <xm:f>選択肢!$D$2:$D$8</xm:f>
          </x14:formula1>
          <xm:sqref>L47:L48 L22 L36 L41:L42 L17</xm:sqref>
        </x14:dataValidation>
        <x14:dataValidation type="list" allowBlank="1" showInputMessage="1" showErrorMessage="1" xr:uid="{00000000-0002-0000-0200-000009000000}">
          <x14:formula1>
            <xm:f>選択肢!$E$2:$E$13</xm:f>
          </x14:formula1>
          <xm:sqref>T47:T48 T16:T17 O47:O48 O41:O42 T41:T42 O36 T22 O22 T36 O17</xm:sqref>
        </x14:dataValidation>
        <x14:dataValidation type="list" allowBlank="1" showInputMessage="1" showErrorMessage="1" xr:uid="{00000000-0002-0000-0200-00000A000000}">
          <x14:formula1>
            <xm:f>選択肢!$F$2:$F$13</xm:f>
          </x14:formula1>
          <xm:sqref>V50:V52 Q44:Q48 V36 Q19:Q22 V24:V26 Q24:Q26 V13:V17 V38:V42 Q36 V44:V48 Q50:Q52 V29:V31 Q38:Q42 V19:V22 Q29:Q31 Q13:Q15 Q17</xm:sqref>
        </x14:dataValidation>
        <x14:dataValidation type="list" allowBlank="1" showInputMessage="1" showErrorMessage="1" xr:uid="{00000000-0002-0000-0200-00000B000000}">
          <x14:formula1>
            <xm:f>選択肢!$G$2:$G$43</xm:f>
          </x14:formula1>
          <xm:sqref>Y47:Y49 Y16:Y17 Y28 Y36:Y37 Y41:Y43 Y22</xm:sqref>
        </x14:dataValidation>
        <x14:dataValidation type="list" allowBlank="1" showInputMessage="1" showErrorMessage="1" xr:uid="{00000000-0002-0000-0200-00000C000000}">
          <x14:formula1>
            <xm:f>Sheet2!$A$1:$A$2</xm:f>
          </x14:formula1>
          <xm:sqref>U5:V5</xm:sqref>
        </x14:dataValidation>
        <x14:dataValidation type="list" allowBlank="1" showInputMessage="1" showErrorMessage="1" xr:uid="{00000000-0002-0000-0200-00000D000000}">
          <x14:formula1>
            <xm:f>選択肢!$E$2:$E$23</xm:f>
          </x14:formula1>
          <xm:sqref>O19:O21 O13:O15 O24:O26 O29:O31 O50:O52 T50:T52 T13:T15 T24:T26 T29:T31 O38:O40 T44:T46 T19:T21 O44:O46 T38:T40</xm:sqref>
        </x14:dataValidation>
        <x14:dataValidation type="list" allowBlank="1" showInputMessage="1" showErrorMessage="1" xr:uid="{00000000-0002-0000-0200-00000E000000}">
          <x14:formula1>
            <xm:f>選択肢!$J$2:$J$7</xm:f>
          </x14:formula1>
          <xm:sqref>D19:D21</xm:sqref>
        </x14:dataValidation>
        <x14:dataValidation type="list" allowBlank="1" showInputMessage="1" showErrorMessage="1" xr:uid="{00000000-0002-0000-0200-00000F000000}">
          <x14:formula1>
            <xm:f>選択肢!$H$2:$H$11</xm:f>
          </x14:formula1>
          <xm:sqref>D38:D40</xm:sqref>
        </x14:dataValidation>
        <x14:dataValidation type="list" allowBlank="1" showInputMessage="1" showErrorMessage="1" xr:uid="{00000000-0002-0000-0200-000010000000}">
          <x14:formula1>
            <xm:f>選択肢!$H$14:$H$19</xm:f>
          </x14:formula1>
          <xm:sqref>D44:D46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2"/>
  <sheetViews>
    <sheetView view="pageBreakPreview" zoomScale="85" zoomScaleNormal="100" zoomScaleSheetLayoutView="85" workbookViewId="0">
      <selection activeCell="AI12" sqref="AI12"/>
    </sheetView>
  </sheetViews>
  <sheetFormatPr defaultRowHeight="13.5" x14ac:dyDescent="0.15"/>
  <cols>
    <col min="1" max="1" width="13.25" customWidth="1"/>
    <col min="2" max="2" width="6.875" bestFit="1" customWidth="1"/>
    <col min="3" max="3" width="8" bestFit="1" customWidth="1"/>
    <col min="4" max="4" width="31.75" bestFit="1" customWidth="1"/>
    <col min="5" max="5" width="5.375" customWidth="1"/>
    <col min="6" max="6" width="4.625" customWidth="1"/>
    <col min="7" max="7" width="3.375" customWidth="1"/>
    <col min="8" max="8" width="4.75" customWidth="1"/>
    <col min="9" max="9" width="2" customWidth="1"/>
    <col min="10" max="10" width="4" customWidth="1"/>
    <col min="11" max="11" width="3.625" customWidth="1"/>
    <col min="12" max="13" width="4" customWidth="1"/>
    <col min="14" max="14" width="1.125" customWidth="1"/>
    <col min="15" max="15" width="3.5" bestFit="1" customWidth="1"/>
    <col min="16" max="16" width="3.5" customWidth="1"/>
    <col min="17" max="17" width="3.5" bestFit="1" customWidth="1"/>
    <col min="18" max="18" width="3.375" customWidth="1"/>
    <col min="19" max="19" width="3.25" customWidth="1"/>
    <col min="20" max="20" width="3.5" customWidth="1"/>
    <col min="21" max="21" width="3.125" customWidth="1"/>
    <col min="22" max="22" width="3.5" bestFit="1" customWidth="1"/>
    <col min="23" max="23" width="2.875" customWidth="1"/>
    <col min="24" max="24" width="1.125" customWidth="1"/>
    <col min="25" max="25" width="5.25" style="1" bestFit="1" customWidth="1"/>
    <col min="26" max="26" width="3.25" customWidth="1"/>
    <col min="27" max="27" width="1" customWidth="1"/>
    <col min="28" max="28" width="11" style="2" bestFit="1" customWidth="1"/>
    <col min="29" max="29" width="12" style="3" hidden="1" customWidth="1"/>
  </cols>
  <sheetData>
    <row r="1" spans="1:29" ht="39" customHeight="1" thickTop="1" thickBot="1" x14ac:dyDescent="0.2">
      <c r="A1" s="337" t="s">
        <v>101</v>
      </c>
      <c r="B1" s="338"/>
      <c r="C1" s="339"/>
      <c r="D1" s="215" t="s">
        <v>57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199" t="s">
        <v>56</v>
      </c>
      <c r="X1" s="199"/>
      <c r="Y1" s="199"/>
      <c r="Z1" s="200">
        <v>43709</v>
      </c>
      <c r="AA1" s="200"/>
      <c r="AB1" s="200"/>
    </row>
    <row r="2" spans="1:29" ht="14.25" thickTop="1" x14ac:dyDescent="0.15">
      <c r="W2" s="1"/>
      <c r="X2" s="1"/>
      <c r="Z2" s="1"/>
      <c r="AA2" s="1"/>
      <c r="AB2" s="1"/>
    </row>
    <row r="3" spans="1:29" x14ac:dyDescent="0.15">
      <c r="W3" s="1"/>
      <c r="X3" s="1"/>
      <c r="Z3" s="1"/>
      <c r="AA3" s="1"/>
      <c r="AB3" s="1"/>
    </row>
    <row r="4" spans="1:29" ht="14.25" thickBot="1" x14ac:dyDescent="0.2">
      <c r="W4" s="201"/>
      <c r="X4" s="201"/>
      <c r="Y4" s="201"/>
      <c r="Z4" s="201"/>
      <c r="AA4" s="201"/>
      <c r="AB4" s="201"/>
    </row>
    <row r="5" spans="1:29" ht="24.95" customHeight="1" x14ac:dyDescent="0.15">
      <c r="D5" s="69" t="s">
        <v>63</v>
      </c>
      <c r="E5" s="327" t="s">
        <v>82</v>
      </c>
      <c r="F5" s="327"/>
      <c r="G5" s="327"/>
      <c r="H5" s="327"/>
      <c r="I5" s="327"/>
      <c r="J5" s="327"/>
      <c r="K5" s="327"/>
      <c r="M5" s="203" t="s">
        <v>59</v>
      </c>
      <c r="N5" s="204"/>
      <c r="O5" s="204"/>
      <c r="P5" s="204"/>
      <c r="Q5" s="204"/>
      <c r="R5" s="204"/>
      <c r="S5" s="204"/>
      <c r="T5" s="204"/>
      <c r="U5" s="328" t="s">
        <v>86</v>
      </c>
      <c r="V5" s="328"/>
      <c r="Y5"/>
      <c r="Z5" s="44"/>
      <c r="AA5" s="45"/>
      <c r="AB5" s="21" t="s">
        <v>58</v>
      </c>
    </row>
    <row r="6" spans="1:29" ht="24.95" customHeight="1" x14ac:dyDescent="0.15">
      <c r="D6" s="70" t="s">
        <v>60</v>
      </c>
      <c r="E6" s="329" t="s">
        <v>83</v>
      </c>
      <c r="F6" s="329"/>
      <c r="G6" s="329"/>
      <c r="H6" s="329"/>
      <c r="I6" s="329"/>
      <c r="J6" s="329"/>
      <c r="K6" s="329"/>
      <c r="P6" s="207" t="s">
        <v>61</v>
      </c>
      <c r="Q6" s="208"/>
      <c r="R6" s="208"/>
      <c r="S6" s="208"/>
      <c r="T6" s="208"/>
      <c r="U6" s="329">
        <v>3</v>
      </c>
      <c r="V6" s="329"/>
      <c r="Y6"/>
      <c r="Z6" s="48"/>
      <c r="AA6" s="49"/>
      <c r="AB6" s="22" t="s">
        <v>54</v>
      </c>
    </row>
    <row r="7" spans="1:29" ht="24.95" customHeight="1" x14ac:dyDescent="0.15">
      <c r="D7" s="70" t="s">
        <v>17</v>
      </c>
      <c r="E7" s="330" t="s">
        <v>98</v>
      </c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S7" s="201" t="s">
        <v>99</v>
      </c>
      <c r="T7" s="201"/>
      <c r="U7" s="206">
        <v>8</v>
      </c>
      <c r="V7" s="206"/>
      <c r="Y7"/>
      <c r="Z7" s="42"/>
      <c r="AA7" s="43"/>
      <c r="AB7" s="22" t="s">
        <v>36</v>
      </c>
    </row>
    <row r="8" spans="1:29" ht="24.95" customHeight="1" thickBot="1" x14ac:dyDescent="0.2">
      <c r="D8" s="70" t="s">
        <v>64</v>
      </c>
      <c r="E8" s="327" t="s">
        <v>84</v>
      </c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77"/>
      <c r="R8" s="201" t="s">
        <v>89</v>
      </c>
      <c r="S8" s="201"/>
      <c r="T8" s="201"/>
      <c r="U8" s="211" t="s">
        <v>100</v>
      </c>
      <c r="V8" s="211"/>
      <c r="W8" s="77"/>
      <c r="Y8"/>
      <c r="Z8" s="46"/>
      <c r="AA8" s="47"/>
      <c r="AB8" s="23" t="s">
        <v>37</v>
      </c>
    </row>
    <row r="9" spans="1:29" ht="24.95" customHeight="1" x14ac:dyDescent="0.15">
      <c r="D9" s="70" t="s">
        <v>65</v>
      </c>
      <c r="E9" s="329" t="s">
        <v>85</v>
      </c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R9" s="216" t="s">
        <v>102</v>
      </c>
      <c r="S9" s="216"/>
      <c r="T9" s="216"/>
      <c r="U9" s="209"/>
      <c r="V9" s="209"/>
      <c r="Y9"/>
      <c r="AB9"/>
    </row>
    <row r="10" spans="1:29" ht="24.95" customHeight="1" x14ac:dyDescent="0.15">
      <c r="R10" s="207" t="s">
        <v>103</v>
      </c>
      <c r="S10" s="208"/>
      <c r="T10" s="208"/>
      <c r="U10" s="209"/>
      <c r="V10" s="209"/>
      <c r="Y10"/>
      <c r="AB10"/>
      <c r="AC10"/>
    </row>
    <row r="11" spans="1:29" ht="35.1" customHeight="1" thickBot="1" x14ac:dyDescent="0.25">
      <c r="A11" s="173" t="s">
        <v>50</v>
      </c>
      <c r="B11" s="29"/>
      <c r="C11" s="2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/>
    </row>
    <row r="12" spans="1:29" ht="24.95" customHeight="1" thickBot="1" x14ac:dyDescent="0.2">
      <c r="A12" s="14"/>
      <c r="B12" s="175" t="s">
        <v>0</v>
      </c>
      <c r="C12" s="34" t="s">
        <v>53</v>
      </c>
      <c r="D12" s="15" t="s">
        <v>67</v>
      </c>
      <c r="E12" s="219" t="s">
        <v>34</v>
      </c>
      <c r="F12" s="220"/>
      <c r="G12" s="220"/>
      <c r="H12" s="221"/>
      <c r="I12" s="6"/>
      <c r="J12" s="219" t="s">
        <v>62</v>
      </c>
      <c r="K12" s="220"/>
      <c r="L12" s="220"/>
      <c r="M12" s="221"/>
      <c r="N12" s="6"/>
      <c r="O12" s="219" t="s">
        <v>6</v>
      </c>
      <c r="P12" s="220"/>
      <c r="Q12" s="220"/>
      <c r="R12" s="221"/>
      <c r="S12" s="6"/>
      <c r="T12" s="219" t="s">
        <v>7</v>
      </c>
      <c r="U12" s="220"/>
      <c r="V12" s="220"/>
      <c r="W12" s="221"/>
      <c r="X12" s="76"/>
      <c r="Y12" s="50" t="s">
        <v>1</v>
      </c>
      <c r="Z12" s="6"/>
      <c r="AA12" s="6"/>
      <c r="AB12" s="7" t="s">
        <v>2</v>
      </c>
    </row>
    <row r="13" spans="1:29" ht="24.95" customHeight="1" x14ac:dyDescent="0.15">
      <c r="A13" s="16" t="s">
        <v>9</v>
      </c>
      <c r="B13" s="176">
        <v>4400</v>
      </c>
      <c r="C13" s="35">
        <f>B13*0.7</f>
        <v>3080</v>
      </c>
      <c r="D13" s="97" t="s">
        <v>87</v>
      </c>
      <c r="E13" s="252" t="s">
        <v>82</v>
      </c>
      <c r="F13" s="253"/>
      <c r="G13" s="253"/>
      <c r="H13" s="254"/>
      <c r="I13" s="98"/>
      <c r="J13" s="331">
        <v>43792</v>
      </c>
      <c r="K13" s="332"/>
      <c r="L13" s="332"/>
      <c r="M13" s="333"/>
      <c r="N13" s="99"/>
      <c r="O13" s="100">
        <v>10</v>
      </c>
      <c r="P13" s="224" t="s">
        <v>16</v>
      </c>
      <c r="Q13" s="101">
        <v>0</v>
      </c>
      <c r="R13" s="224" t="s">
        <v>15</v>
      </c>
      <c r="S13" s="224" t="s">
        <v>5</v>
      </c>
      <c r="T13" s="100">
        <v>11</v>
      </c>
      <c r="U13" s="224" t="s">
        <v>16</v>
      </c>
      <c r="V13" s="101">
        <v>30</v>
      </c>
      <c r="W13" s="224" t="s">
        <v>15</v>
      </c>
      <c r="X13" s="102"/>
      <c r="Y13" s="103">
        <v>4</v>
      </c>
      <c r="Z13" s="227" t="s">
        <v>8</v>
      </c>
      <c r="AA13" s="102"/>
      <c r="AB13" s="104">
        <f>Y13*AC13</f>
        <v>12320</v>
      </c>
      <c r="AC13" s="230">
        <f>C13</f>
        <v>3080</v>
      </c>
    </row>
    <row r="14" spans="1:29" ht="24.95" customHeight="1" x14ac:dyDescent="0.15">
      <c r="A14" s="9" t="s">
        <v>10</v>
      </c>
      <c r="B14" s="177">
        <v>4400</v>
      </c>
      <c r="C14" s="36">
        <f t="shared" ref="C14:C15" si="0">B14*0.7</f>
        <v>3080</v>
      </c>
      <c r="D14" s="105"/>
      <c r="E14" s="261"/>
      <c r="F14" s="262"/>
      <c r="G14" s="262"/>
      <c r="H14" s="263"/>
      <c r="I14" s="106"/>
      <c r="J14" s="264"/>
      <c r="K14" s="265"/>
      <c r="L14" s="265"/>
      <c r="M14" s="266"/>
      <c r="N14" s="107"/>
      <c r="O14" s="108"/>
      <c r="P14" s="225"/>
      <c r="Q14" s="109"/>
      <c r="R14" s="225"/>
      <c r="S14" s="225"/>
      <c r="T14" s="108"/>
      <c r="U14" s="225"/>
      <c r="V14" s="109"/>
      <c r="W14" s="225"/>
      <c r="X14" s="110"/>
      <c r="Y14" s="111"/>
      <c r="Z14" s="228"/>
      <c r="AA14" s="110"/>
      <c r="AB14" s="112">
        <f>Y14*AC13</f>
        <v>0</v>
      </c>
      <c r="AC14" s="230"/>
    </row>
    <row r="15" spans="1:29" ht="24.95" customHeight="1" thickBot="1" x14ac:dyDescent="0.2">
      <c r="A15" s="10" t="s">
        <v>11</v>
      </c>
      <c r="B15" s="178">
        <v>4400</v>
      </c>
      <c r="C15" s="37">
        <f t="shared" si="0"/>
        <v>3080</v>
      </c>
      <c r="D15" s="113"/>
      <c r="E15" s="267"/>
      <c r="F15" s="268"/>
      <c r="G15" s="268"/>
      <c r="H15" s="269"/>
      <c r="I15" s="114"/>
      <c r="J15" s="270"/>
      <c r="K15" s="271"/>
      <c r="L15" s="271"/>
      <c r="M15" s="272"/>
      <c r="N15" s="115"/>
      <c r="O15" s="116"/>
      <c r="P15" s="226"/>
      <c r="Q15" s="117"/>
      <c r="R15" s="226"/>
      <c r="S15" s="226"/>
      <c r="T15" s="116"/>
      <c r="U15" s="226"/>
      <c r="V15" s="117"/>
      <c r="W15" s="226"/>
      <c r="X15" s="118"/>
      <c r="Y15" s="119"/>
      <c r="Z15" s="229"/>
      <c r="AA15" s="118"/>
      <c r="AB15" s="120">
        <f>Y15*AC13</f>
        <v>0</v>
      </c>
      <c r="AC15" s="230"/>
    </row>
    <row r="16" spans="1:29" ht="24.95" customHeight="1" x14ac:dyDescent="0.15">
      <c r="B16" s="3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2"/>
      <c r="P16" s="122"/>
      <c r="Q16" s="122"/>
      <c r="R16" s="122"/>
      <c r="S16" s="121"/>
      <c r="T16" s="122"/>
      <c r="U16" s="122"/>
      <c r="V16" s="122"/>
      <c r="W16" s="122"/>
      <c r="X16" s="122"/>
      <c r="Y16" s="122"/>
      <c r="Z16" s="223" t="s">
        <v>29</v>
      </c>
      <c r="AA16" s="223"/>
      <c r="AB16" s="123">
        <f>SUM(AB13:AB15)</f>
        <v>12320</v>
      </c>
    </row>
    <row r="17" spans="1:29" ht="24.95" customHeight="1" thickBot="1" x14ac:dyDescent="0.2">
      <c r="Y17"/>
      <c r="AB17"/>
      <c r="AC17"/>
    </row>
    <row r="18" spans="1:29" ht="24.95" customHeight="1" thickBot="1" x14ac:dyDescent="0.2">
      <c r="A18" s="17"/>
      <c r="B18" s="175" t="s">
        <v>0</v>
      </c>
      <c r="C18" s="34" t="s">
        <v>53</v>
      </c>
      <c r="D18" s="18" t="s">
        <v>66</v>
      </c>
      <c r="E18" s="219" t="s">
        <v>34</v>
      </c>
      <c r="F18" s="220"/>
      <c r="G18" s="220"/>
      <c r="H18" s="221"/>
      <c r="I18" s="6"/>
      <c r="J18" s="219" t="s">
        <v>62</v>
      </c>
      <c r="K18" s="220"/>
      <c r="L18" s="220"/>
      <c r="M18" s="221"/>
      <c r="N18" s="6"/>
      <c r="O18" s="219" t="s">
        <v>6</v>
      </c>
      <c r="P18" s="220"/>
      <c r="Q18" s="220"/>
      <c r="R18" s="221"/>
      <c r="S18" s="6"/>
      <c r="T18" s="219" t="s">
        <v>7</v>
      </c>
      <c r="U18" s="220"/>
      <c r="V18" s="220"/>
      <c r="W18" s="221"/>
      <c r="X18" s="76"/>
      <c r="Y18" s="50" t="s">
        <v>1</v>
      </c>
      <c r="Z18" s="6"/>
      <c r="AA18" s="6"/>
      <c r="AB18" s="20" t="s">
        <v>2</v>
      </c>
    </row>
    <row r="19" spans="1:29" ht="24.95" customHeight="1" x14ac:dyDescent="0.15">
      <c r="A19" s="16" t="s">
        <v>9</v>
      </c>
      <c r="B19" s="176">
        <v>5500</v>
      </c>
      <c r="C19" s="35">
        <f>B19*0.7</f>
        <v>3849.9999999999995</v>
      </c>
      <c r="D19" s="97" t="s">
        <v>80</v>
      </c>
      <c r="E19" s="252" t="s">
        <v>82</v>
      </c>
      <c r="F19" s="253"/>
      <c r="G19" s="253"/>
      <c r="H19" s="254"/>
      <c r="I19" s="98"/>
      <c r="J19" s="331">
        <v>43792</v>
      </c>
      <c r="K19" s="332"/>
      <c r="L19" s="332"/>
      <c r="M19" s="333"/>
      <c r="N19" s="99"/>
      <c r="O19" s="100">
        <v>15</v>
      </c>
      <c r="P19" s="224" t="s">
        <v>16</v>
      </c>
      <c r="Q19" s="101">
        <v>0</v>
      </c>
      <c r="R19" s="224" t="s">
        <v>15</v>
      </c>
      <c r="S19" s="224" t="s">
        <v>5</v>
      </c>
      <c r="T19" s="100">
        <v>17</v>
      </c>
      <c r="U19" s="224" t="s">
        <v>16</v>
      </c>
      <c r="V19" s="101">
        <v>0</v>
      </c>
      <c r="W19" s="224" t="s">
        <v>15</v>
      </c>
      <c r="X19" s="102"/>
      <c r="Y19" s="103">
        <v>4</v>
      </c>
      <c r="Z19" s="227" t="s">
        <v>8</v>
      </c>
      <c r="AA19" s="102"/>
      <c r="AB19" s="104">
        <f>Y19*AC19</f>
        <v>15399.999999999998</v>
      </c>
      <c r="AC19" s="230">
        <f>C19</f>
        <v>3849.9999999999995</v>
      </c>
    </row>
    <row r="20" spans="1:29" ht="24.95" customHeight="1" x14ac:dyDescent="0.15">
      <c r="A20" s="9" t="s">
        <v>10</v>
      </c>
      <c r="B20" s="177">
        <v>5500</v>
      </c>
      <c r="C20" s="36">
        <f t="shared" ref="C20:C21" si="1">B20*0.7</f>
        <v>3849.9999999999995</v>
      </c>
      <c r="D20" s="105"/>
      <c r="E20" s="261"/>
      <c r="F20" s="262"/>
      <c r="G20" s="262"/>
      <c r="H20" s="263"/>
      <c r="I20" s="106"/>
      <c r="J20" s="264"/>
      <c r="K20" s="265"/>
      <c r="L20" s="265"/>
      <c r="M20" s="266"/>
      <c r="N20" s="107"/>
      <c r="O20" s="108"/>
      <c r="P20" s="225"/>
      <c r="Q20" s="109"/>
      <c r="R20" s="225"/>
      <c r="S20" s="225"/>
      <c r="T20" s="108"/>
      <c r="U20" s="225"/>
      <c r="V20" s="109"/>
      <c r="W20" s="225"/>
      <c r="X20" s="110"/>
      <c r="Y20" s="111"/>
      <c r="Z20" s="228"/>
      <c r="AA20" s="110"/>
      <c r="AB20" s="112">
        <f>Y20*AC19</f>
        <v>0</v>
      </c>
      <c r="AC20" s="230"/>
    </row>
    <row r="21" spans="1:29" ht="24.95" customHeight="1" thickBot="1" x14ac:dyDescent="0.2">
      <c r="A21" s="10" t="s">
        <v>11</v>
      </c>
      <c r="B21" s="178">
        <v>5500</v>
      </c>
      <c r="C21" s="37">
        <f t="shared" si="1"/>
        <v>3849.9999999999995</v>
      </c>
      <c r="D21" s="113"/>
      <c r="E21" s="267"/>
      <c r="F21" s="268"/>
      <c r="G21" s="268"/>
      <c r="H21" s="269"/>
      <c r="I21" s="114"/>
      <c r="J21" s="270"/>
      <c r="K21" s="271"/>
      <c r="L21" s="271"/>
      <c r="M21" s="272"/>
      <c r="N21" s="115"/>
      <c r="O21" s="116"/>
      <c r="P21" s="226"/>
      <c r="Q21" s="117"/>
      <c r="R21" s="226"/>
      <c r="S21" s="226"/>
      <c r="T21" s="116"/>
      <c r="U21" s="226"/>
      <c r="V21" s="117"/>
      <c r="W21" s="226"/>
      <c r="X21" s="118"/>
      <c r="Y21" s="119"/>
      <c r="Z21" s="229"/>
      <c r="AA21" s="118"/>
      <c r="AB21" s="120">
        <f>Y21*AC19</f>
        <v>0</v>
      </c>
      <c r="AC21" s="230"/>
    </row>
    <row r="22" spans="1:29" ht="24.95" customHeight="1" x14ac:dyDescent="0.15">
      <c r="B22" s="30"/>
      <c r="D22" s="121"/>
      <c r="E22" s="122"/>
      <c r="F22" s="121"/>
      <c r="G22" s="122"/>
      <c r="H22" s="121"/>
      <c r="I22" s="122"/>
      <c r="J22" s="121"/>
      <c r="K22" s="122"/>
      <c r="L22" s="121"/>
      <c r="M22" s="122"/>
      <c r="N22" s="121"/>
      <c r="O22" s="121"/>
      <c r="P22" s="122"/>
      <c r="Q22" s="121"/>
      <c r="R22" s="122"/>
      <c r="S22" s="122"/>
      <c r="T22" s="121"/>
      <c r="U22" s="122"/>
      <c r="V22" s="121"/>
      <c r="W22" s="122"/>
      <c r="X22" s="122"/>
      <c r="Y22" s="122"/>
      <c r="Z22" s="223" t="s">
        <v>29</v>
      </c>
      <c r="AA22" s="223"/>
      <c r="AB22" s="123">
        <f>SUM(AB19:AB21)</f>
        <v>15399.999999999998</v>
      </c>
    </row>
    <row r="23" spans="1:29" ht="24.95" hidden="1" customHeight="1" thickBot="1" x14ac:dyDescent="0.2">
      <c r="A23" s="94" t="s">
        <v>94</v>
      </c>
      <c r="B23" s="75" t="s">
        <v>0</v>
      </c>
      <c r="C23" s="58" t="s">
        <v>53</v>
      </c>
      <c r="D23" s="59" t="s">
        <v>38</v>
      </c>
      <c r="E23" s="219" t="s">
        <v>34</v>
      </c>
      <c r="F23" s="220"/>
      <c r="G23" s="220"/>
      <c r="H23" s="221"/>
      <c r="I23" s="19"/>
      <c r="J23" s="219" t="s">
        <v>62</v>
      </c>
      <c r="K23" s="220"/>
      <c r="L23" s="220"/>
      <c r="M23" s="221"/>
      <c r="N23" s="19"/>
      <c r="O23" s="219" t="s">
        <v>6</v>
      </c>
      <c r="P23" s="220"/>
      <c r="Q23" s="220"/>
      <c r="R23" s="221"/>
      <c r="S23" s="19"/>
      <c r="T23" s="219" t="s">
        <v>7</v>
      </c>
      <c r="U23" s="220"/>
      <c r="V23" s="220"/>
      <c r="W23" s="221"/>
      <c r="X23" s="75"/>
      <c r="Y23" s="60" t="s">
        <v>1</v>
      </c>
      <c r="Z23" s="19"/>
      <c r="AA23" s="19"/>
      <c r="AB23" s="61" t="s">
        <v>2</v>
      </c>
    </row>
    <row r="24" spans="1:29" ht="24.95" hidden="1" customHeight="1" x14ac:dyDescent="0.15">
      <c r="A24" s="249" t="s">
        <v>95</v>
      </c>
      <c r="B24" s="55">
        <v>5400</v>
      </c>
      <c r="C24" s="56">
        <f>B24*0.7</f>
        <v>3779.9999999999995</v>
      </c>
      <c r="D24" s="124"/>
      <c r="E24" s="252"/>
      <c r="F24" s="253"/>
      <c r="G24" s="253"/>
      <c r="H24" s="254"/>
      <c r="I24" s="106"/>
      <c r="J24" s="255"/>
      <c r="K24" s="256"/>
      <c r="L24" s="256"/>
      <c r="M24" s="257"/>
      <c r="N24" s="125"/>
      <c r="O24" s="126"/>
      <c r="P24" s="225" t="s">
        <v>16</v>
      </c>
      <c r="Q24" s="127"/>
      <c r="R24" s="225" t="s">
        <v>15</v>
      </c>
      <c r="S24" s="225" t="s">
        <v>5</v>
      </c>
      <c r="T24" s="126"/>
      <c r="U24" s="225" t="s">
        <v>16</v>
      </c>
      <c r="V24" s="127"/>
      <c r="W24" s="225" t="s">
        <v>15</v>
      </c>
      <c r="X24" s="110"/>
      <c r="Y24" s="128"/>
      <c r="Z24" s="228" t="s">
        <v>8</v>
      </c>
      <c r="AA24" s="110"/>
      <c r="AB24" s="129">
        <f>Y24*AC24</f>
        <v>0</v>
      </c>
      <c r="AC24" s="3">
        <v>3780</v>
      </c>
    </row>
    <row r="25" spans="1:29" ht="24.95" hidden="1" customHeight="1" x14ac:dyDescent="0.15">
      <c r="A25" s="250"/>
      <c r="B25" s="31">
        <v>5400</v>
      </c>
      <c r="C25" s="38">
        <f>B25*0.7</f>
        <v>3779.9999999999995</v>
      </c>
      <c r="D25" s="130"/>
      <c r="E25" s="261"/>
      <c r="F25" s="262"/>
      <c r="G25" s="262"/>
      <c r="H25" s="263"/>
      <c r="I25" s="106"/>
      <c r="J25" s="264"/>
      <c r="K25" s="265"/>
      <c r="L25" s="265"/>
      <c r="M25" s="266"/>
      <c r="N25" s="107"/>
      <c r="O25" s="108"/>
      <c r="P25" s="225"/>
      <c r="Q25" s="109"/>
      <c r="R25" s="225"/>
      <c r="S25" s="225"/>
      <c r="T25" s="108"/>
      <c r="U25" s="225"/>
      <c r="V25" s="109"/>
      <c r="W25" s="225"/>
      <c r="X25" s="110"/>
      <c r="Y25" s="111"/>
      <c r="Z25" s="228"/>
      <c r="AA25" s="110"/>
      <c r="AB25" s="112">
        <f>Y25*AC24</f>
        <v>0</v>
      </c>
    </row>
    <row r="26" spans="1:29" ht="24.95" hidden="1" customHeight="1" thickBot="1" x14ac:dyDescent="0.2">
      <c r="A26" s="251"/>
      <c r="B26" s="32">
        <v>5400</v>
      </c>
      <c r="C26" s="39">
        <f>B26*0.7</f>
        <v>3779.9999999999995</v>
      </c>
      <c r="D26" s="131"/>
      <c r="E26" s="267"/>
      <c r="F26" s="268"/>
      <c r="G26" s="268"/>
      <c r="H26" s="269"/>
      <c r="I26" s="114"/>
      <c r="J26" s="270"/>
      <c r="K26" s="271"/>
      <c r="L26" s="271"/>
      <c r="M26" s="272"/>
      <c r="N26" s="115"/>
      <c r="O26" s="116"/>
      <c r="P26" s="226"/>
      <c r="Q26" s="117"/>
      <c r="R26" s="226"/>
      <c r="S26" s="226"/>
      <c r="T26" s="116"/>
      <c r="U26" s="226"/>
      <c r="V26" s="117"/>
      <c r="W26" s="226"/>
      <c r="X26" s="118"/>
      <c r="Y26" s="119"/>
      <c r="Z26" s="229"/>
      <c r="AA26" s="118"/>
      <c r="AB26" s="120">
        <f>Y26*AC24</f>
        <v>0</v>
      </c>
    </row>
    <row r="27" spans="1:29" ht="24.95" hidden="1" customHeight="1" x14ac:dyDescent="0.15">
      <c r="A27" s="24"/>
      <c r="B27" s="33"/>
      <c r="C27" s="24"/>
      <c r="D27" s="132"/>
      <c r="E27" s="122"/>
      <c r="F27" s="121"/>
      <c r="G27" s="122"/>
      <c r="H27" s="121"/>
      <c r="I27" s="122"/>
      <c r="J27" s="121"/>
      <c r="K27" s="122"/>
      <c r="L27" s="121"/>
      <c r="M27" s="122"/>
      <c r="N27" s="121"/>
      <c r="O27" s="121"/>
      <c r="P27" s="122"/>
      <c r="Q27" s="121"/>
      <c r="R27" s="122"/>
      <c r="S27" s="122"/>
      <c r="T27" s="121"/>
      <c r="U27" s="122"/>
      <c r="V27" s="121"/>
      <c r="W27" s="122"/>
      <c r="X27" s="121"/>
      <c r="Y27" s="122"/>
      <c r="Z27" s="273" t="s">
        <v>29</v>
      </c>
      <c r="AA27" s="273"/>
      <c r="AB27" s="123">
        <f>AB24+AB25+AB26</f>
        <v>0</v>
      </c>
    </row>
    <row r="28" spans="1:29" ht="24.95" hidden="1" customHeight="1" thickBot="1" x14ac:dyDescent="0.2">
      <c r="A28" s="94" t="s">
        <v>94</v>
      </c>
      <c r="B28" s="75" t="s">
        <v>0</v>
      </c>
      <c r="C28" s="58" t="s">
        <v>53</v>
      </c>
      <c r="D28" s="59" t="s">
        <v>38</v>
      </c>
      <c r="E28" s="219" t="s">
        <v>34</v>
      </c>
      <c r="F28" s="220"/>
      <c r="G28" s="220"/>
      <c r="H28" s="221"/>
      <c r="I28" s="19"/>
      <c r="J28" s="219" t="s">
        <v>62</v>
      </c>
      <c r="K28" s="220"/>
      <c r="L28" s="220"/>
      <c r="M28" s="221"/>
      <c r="N28" s="19"/>
      <c r="O28" s="219" t="s">
        <v>6</v>
      </c>
      <c r="P28" s="220"/>
      <c r="Q28" s="220"/>
      <c r="R28" s="221"/>
      <c r="S28" s="19"/>
      <c r="T28" s="219" t="s">
        <v>7</v>
      </c>
      <c r="U28" s="220"/>
      <c r="V28" s="220"/>
      <c r="W28" s="221"/>
      <c r="X28" s="75"/>
      <c r="Y28" s="60" t="s">
        <v>1</v>
      </c>
      <c r="Z28" s="62"/>
      <c r="AA28" s="63"/>
      <c r="AB28" s="61" t="s">
        <v>2</v>
      </c>
    </row>
    <row r="29" spans="1:29" ht="24.95" hidden="1" customHeight="1" x14ac:dyDescent="0.15">
      <c r="A29" s="274" t="s">
        <v>77</v>
      </c>
      <c r="B29" s="55">
        <v>5040</v>
      </c>
      <c r="C29" s="56">
        <f>B29*0.7</f>
        <v>3528</v>
      </c>
      <c r="D29" s="88"/>
      <c r="E29" s="276"/>
      <c r="F29" s="277"/>
      <c r="G29" s="277"/>
      <c r="H29" s="278"/>
      <c r="I29" s="78"/>
      <c r="J29" s="279"/>
      <c r="K29" s="280"/>
      <c r="L29" s="280"/>
      <c r="M29" s="281"/>
      <c r="N29" s="51"/>
      <c r="O29" s="89"/>
      <c r="P29" s="282" t="s">
        <v>16</v>
      </c>
      <c r="Q29" s="90"/>
      <c r="R29" s="282" t="s">
        <v>15</v>
      </c>
      <c r="S29" s="282" t="s">
        <v>5</v>
      </c>
      <c r="T29" s="89"/>
      <c r="U29" s="282" t="s">
        <v>16</v>
      </c>
      <c r="V29" s="90"/>
      <c r="W29" s="282" t="s">
        <v>15</v>
      </c>
      <c r="X29" s="81"/>
      <c r="Y29" s="91"/>
      <c r="Z29" s="52"/>
      <c r="AA29" s="51"/>
      <c r="AB29" s="57">
        <f>Y29*AC30</f>
        <v>0</v>
      </c>
    </row>
    <row r="30" spans="1:29" ht="24.95" hidden="1" customHeight="1" x14ac:dyDescent="0.15">
      <c r="A30" s="274"/>
      <c r="B30" s="31">
        <v>5040</v>
      </c>
      <c r="C30" s="38">
        <f>B30*0.7</f>
        <v>3528</v>
      </c>
      <c r="D30" s="92"/>
      <c r="E30" s="288"/>
      <c r="F30" s="289"/>
      <c r="G30" s="289"/>
      <c r="H30" s="290"/>
      <c r="I30" s="78"/>
      <c r="J30" s="291"/>
      <c r="K30" s="292"/>
      <c r="L30" s="292"/>
      <c r="M30" s="293"/>
      <c r="N30" s="8"/>
      <c r="O30" s="79"/>
      <c r="P30" s="282"/>
      <c r="Q30" s="80"/>
      <c r="R30" s="282"/>
      <c r="S30" s="282"/>
      <c r="T30" s="79"/>
      <c r="U30" s="282"/>
      <c r="V30" s="80"/>
      <c r="W30" s="282"/>
      <c r="X30" s="81"/>
      <c r="Y30" s="82"/>
      <c r="Z30" s="294" t="s">
        <v>8</v>
      </c>
      <c r="AA30" s="8"/>
      <c r="AB30" s="12">
        <f>Y30*AC30</f>
        <v>0</v>
      </c>
      <c r="AC30" s="3">
        <f>5040*0.7</f>
        <v>3528</v>
      </c>
    </row>
    <row r="31" spans="1:29" ht="24.95" hidden="1" customHeight="1" thickBot="1" x14ac:dyDescent="0.2">
      <c r="A31" s="275"/>
      <c r="B31" s="32">
        <v>5040</v>
      </c>
      <c r="C31" s="39">
        <f>B31*0.7</f>
        <v>3528</v>
      </c>
      <c r="D31" s="93"/>
      <c r="E31" s="296"/>
      <c r="F31" s="297"/>
      <c r="G31" s="297"/>
      <c r="H31" s="298"/>
      <c r="I31" s="83"/>
      <c r="J31" s="299"/>
      <c r="K31" s="300"/>
      <c r="L31" s="300"/>
      <c r="M31" s="301"/>
      <c r="N31" s="11"/>
      <c r="O31" s="84"/>
      <c r="P31" s="283"/>
      <c r="Q31" s="85"/>
      <c r="R31" s="283"/>
      <c r="S31" s="283"/>
      <c r="T31" s="84"/>
      <c r="U31" s="283"/>
      <c r="V31" s="85"/>
      <c r="W31" s="283"/>
      <c r="X31" s="86"/>
      <c r="Y31" s="87"/>
      <c r="Z31" s="295"/>
      <c r="AA31" s="11"/>
      <c r="AB31" s="13">
        <f>Y31*AC30</f>
        <v>0</v>
      </c>
    </row>
    <row r="32" spans="1:29" ht="24.95" hidden="1" customHeight="1" x14ac:dyDescent="0.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Z32" s="284" t="s">
        <v>29</v>
      </c>
      <c r="AA32" s="284"/>
      <c r="AB32" s="54">
        <f>SUM(AB29:AB31)</f>
        <v>0</v>
      </c>
    </row>
    <row r="33" spans="1:29" ht="24.95" customHeight="1" x14ac:dyDescent="0.15">
      <c r="Y33"/>
      <c r="AB33"/>
      <c r="AC33"/>
    </row>
    <row r="34" spans="1:29" ht="24.95" customHeight="1" x14ac:dyDescent="0.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285" t="s">
        <v>96</v>
      </c>
      <c r="W34" s="286"/>
      <c r="X34" s="286"/>
      <c r="Y34" s="286"/>
      <c r="Z34" s="286"/>
      <c r="AA34" s="287"/>
      <c r="AB34" s="172">
        <f>AB16+AB22</f>
        <v>27720</v>
      </c>
    </row>
    <row r="35" spans="1:29" ht="24.95" customHeight="1" x14ac:dyDescent="0.15">
      <c r="Y35"/>
      <c r="AB35"/>
      <c r="AC35"/>
    </row>
    <row r="36" spans="1:29" ht="24.95" customHeight="1" thickBot="1" x14ac:dyDescent="0.25">
      <c r="A36" s="173" t="s">
        <v>51</v>
      </c>
      <c r="B36" s="29"/>
      <c r="C36" s="29"/>
      <c r="E36" s="1"/>
      <c r="G36" s="1"/>
      <c r="I36" s="1"/>
      <c r="K36" s="1"/>
      <c r="P36" s="1"/>
      <c r="R36" s="1"/>
      <c r="S36" s="1"/>
      <c r="U36" s="1"/>
      <c r="W36" s="1"/>
      <c r="X36" s="1"/>
      <c r="Z36" s="1"/>
      <c r="AA36" s="1"/>
    </row>
    <row r="37" spans="1:29" ht="24.95" customHeight="1" thickBot="1" x14ac:dyDescent="0.2">
      <c r="A37" s="17"/>
      <c r="B37" s="179" t="s">
        <v>0</v>
      </c>
      <c r="C37" s="58" t="s">
        <v>53</v>
      </c>
      <c r="D37" s="18" t="s">
        <v>32</v>
      </c>
      <c r="E37" s="219" t="s">
        <v>35</v>
      </c>
      <c r="F37" s="220"/>
      <c r="G37" s="220"/>
      <c r="H37" s="221"/>
      <c r="I37" s="19"/>
      <c r="J37" s="219" t="s">
        <v>62</v>
      </c>
      <c r="K37" s="220"/>
      <c r="L37" s="220"/>
      <c r="M37" s="221"/>
      <c r="N37" s="19"/>
      <c r="O37" s="219" t="s">
        <v>6</v>
      </c>
      <c r="P37" s="220"/>
      <c r="Q37" s="220"/>
      <c r="R37" s="221"/>
      <c r="S37" s="19"/>
      <c r="T37" s="219" t="s">
        <v>7</v>
      </c>
      <c r="U37" s="220"/>
      <c r="V37" s="220"/>
      <c r="W37" s="221"/>
      <c r="X37" s="75"/>
      <c r="Y37" s="60" t="s">
        <v>1</v>
      </c>
      <c r="Z37" s="19"/>
      <c r="AA37" s="19"/>
      <c r="AB37" s="20" t="s">
        <v>2</v>
      </c>
    </row>
    <row r="38" spans="1:29" ht="24.95" customHeight="1" x14ac:dyDescent="0.15">
      <c r="A38" s="64" t="s">
        <v>12</v>
      </c>
      <c r="B38" s="180">
        <v>4400</v>
      </c>
      <c r="C38" s="65">
        <f>B38*0.7</f>
        <v>3080</v>
      </c>
      <c r="D38" s="133" t="s">
        <v>87</v>
      </c>
      <c r="E38" s="334" t="s">
        <v>82</v>
      </c>
      <c r="F38" s="335"/>
      <c r="G38" s="335"/>
      <c r="H38" s="336"/>
      <c r="I38" s="106"/>
      <c r="J38" s="255">
        <v>43792</v>
      </c>
      <c r="K38" s="256"/>
      <c r="L38" s="256"/>
      <c r="M38" s="257"/>
      <c r="N38" s="125"/>
      <c r="O38" s="126">
        <v>12</v>
      </c>
      <c r="P38" s="225" t="s">
        <v>16</v>
      </c>
      <c r="Q38" s="127">
        <v>0</v>
      </c>
      <c r="R38" s="225" t="s">
        <v>15</v>
      </c>
      <c r="S38" s="225" t="s">
        <v>5</v>
      </c>
      <c r="T38" s="126">
        <v>12</v>
      </c>
      <c r="U38" s="225" t="s">
        <v>16</v>
      </c>
      <c r="V38" s="127">
        <v>30</v>
      </c>
      <c r="W38" s="225" t="s">
        <v>15</v>
      </c>
      <c r="X38" s="110"/>
      <c r="Y38" s="128">
        <v>2</v>
      </c>
      <c r="Z38" s="302" t="s">
        <v>8</v>
      </c>
      <c r="AA38" s="134"/>
      <c r="AB38" s="129">
        <f>Y38*AC38</f>
        <v>6160</v>
      </c>
      <c r="AC38" s="305">
        <f>C38</f>
        <v>3080</v>
      </c>
    </row>
    <row r="39" spans="1:29" ht="24.95" customHeight="1" x14ac:dyDescent="0.15">
      <c r="A39" s="9" t="s">
        <v>13</v>
      </c>
      <c r="B39" s="177">
        <v>4400</v>
      </c>
      <c r="C39" s="36">
        <f t="shared" ref="C39:C40" si="2">B39*0.7</f>
        <v>3080</v>
      </c>
      <c r="D39" s="105"/>
      <c r="E39" s="261"/>
      <c r="F39" s="262"/>
      <c r="G39" s="262"/>
      <c r="H39" s="263"/>
      <c r="I39" s="106"/>
      <c r="J39" s="264"/>
      <c r="K39" s="265"/>
      <c r="L39" s="265"/>
      <c r="M39" s="266"/>
      <c r="N39" s="107"/>
      <c r="O39" s="108"/>
      <c r="P39" s="225"/>
      <c r="Q39" s="109"/>
      <c r="R39" s="225"/>
      <c r="S39" s="225"/>
      <c r="T39" s="108"/>
      <c r="U39" s="225"/>
      <c r="V39" s="109"/>
      <c r="W39" s="225"/>
      <c r="X39" s="110"/>
      <c r="Y39" s="111"/>
      <c r="Z39" s="303"/>
      <c r="AA39" s="135"/>
      <c r="AB39" s="112">
        <f>Y39*AC38</f>
        <v>0</v>
      </c>
      <c r="AC39" s="305"/>
    </row>
    <row r="40" spans="1:29" ht="24.95" customHeight="1" thickBot="1" x14ac:dyDescent="0.2">
      <c r="A40" s="10" t="s">
        <v>14</v>
      </c>
      <c r="B40" s="178">
        <v>4400</v>
      </c>
      <c r="C40" s="37">
        <f t="shared" si="2"/>
        <v>3080</v>
      </c>
      <c r="D40" s="113"/>
      <c r="E40" s="267"/>
      <c r="F40" s="268"/>
      <c r="G40" s="268"/>
      <c r="H40" s="269"/>
      <c r="I40" s="114"/>
      <c r="J40" s="270"/>
      <c r="K40" s="271"/>
      <c r="L40" s="271"/>
      <c r="M40" s="272"/>
      <c r="N40" s="115"/>
      <c r="O40" s="116"/>
      <c r="P40" s="226"/>
      <c r="Q40" s="117"/>
      <c r="R40" s="226"/>
      <c r="S40" s="226"/>
      <c r="T40" s="116"/>
      <c r="U40" s="226"/>
      <c r="V40" s="117"/>
      <c r="W40" s="226"/>
      <c r="X40" s="118"/>
      <c r="Y40" s="119"/>
      <c r="Z40" s="304"/>
      <c r="AA40" s="136"/>
      <c r="AB40" s="120">
        <f>Y40*AC38</f>
        <v>0</v>
      </c>
      <c r="AC40" s="305"/>
    </row>
    <row r="41" spans="1:29" ht="24.95" customHeight="1" x14ac:dyDescent="0.15">
      <c r="A41" s="6"/>
      <c r="B41" s="6"/>
      <c r="C41" s="6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  <c r="P41" s="138"/>
      <c r="Q41" s="138"/>
      <c r="R41" s="138"/>
      <c r="S41" s="137"/>
      <c r="T41" s="138"/>
      <c r="U41" s="138"/>
      <c r="V41" s="138"/>
      <c r="W41" s="138"/>
      <c r="X41" s="138"/>
      <c r="Y41" s="122"/>
      <c r="Z41" s="306" t="s">
        <v>29</v>
      </c>
      <c r="AA41" s="306"/>
      <c r="AB41" s="139">
        <f>SUM(AB38:AB40)</f>
        <v>6160</v>
      </c>
    </row>
    <row r="42" spans="1:29" ht="24.95" customHeight="1" thickBot="1" x14ac:dyDescent="0.2">
      <c r="Y42"/>
      <c r="AB42"/>
      <c r="AC42"/>
    </row>
    <row r="43" spans="1:29" ht="24.95" customHeight="1" thickBot="1" x14ac:dyDescent="0.2">
      <c r="A43" s="17"/>
      <c r="B43" s="179" t="s">
        <v>0</v>
      </c>
      <c r="C43" s="58" t="s">
        <v>53</v>
      </c>
      <c r="D43" s="18" t="s">
        <v>33</v>
      </c>
      <c r="E43" s="219" t="s">
        <v>35</v>
      </c>
      <c r="F43" s="220"/>
      <c r="G43" s="220"/>
      <c r="H43" s="221"/>
      <c r="I43" s="19"/>
      <c r="J43" s="219" t="s">
        <v>62</v>
      </c>
      <c r="K43" s="220"/>
      <c r="L43" s="220"/>
      <c r="M43" s="221"/>
      <c r="N43" s="19"/>
      <c r="O43" s="219" t="s">
        <v>6</v>
      </c>
      <c r="P43" s="220"/>
      <c r="Q43" s="220"/>
      <c r="R43" s="221"/>
      <c r="S43" s="19"/>
      <c r="T43" s="219" t="s">
        <v>7</v>
      </c>
      <c r="U43" s="220"/>
      <c r="V43" s="220"/>
      <c r="W43" s="221"/>
      <c r="X43" s="75"/>
      <c r="Y43" s="60" t="s">
        <v>1</v>
      </c>
      <c r="Z43" s="19"/>
      <c r="AA43" s="19"/>
      <c r="AB43" s="20" t="s">
        <v>2</v>
      </c>
    </row>
    <row r="44" spans="1:29" ht="24.95" customHeight="1" x14ac:dyDescent="0.15">
      <c r="A44" s="64" t="s">
        <v>12</v>
      </c>
      <c r="B44" s="180">
        <v>4400</v>
      </c>
      <c r="C44" s="65">
        <f>B44*0.7</f>
        <v>3080</v>
      </c>
      <c r="D44" s="133" t="s">
        <v>80</v>
      </c>
      <c r="E44" s="334" t="s">
        <v>82</v>
      </c>
      <c r="F44" s="335"/>
      <c r="G44" s="335"/>
      <c r="H44" s="336"/>
      <c r="I44" s="106"/>
      <c r="J44" s="255">
        <v>43792</v>
      </c>
      <c r="K44" s="256"/>
      <c r="L44" s="256"/>
      <c r="M44" s="257"/>
      <c r="N44" s="125"/>
      <c r="O44" s="126">
        <v>17</v>
      </c>
      <c r="P44" s="225" t="s">
        <v>16</v>
      </c>
      <c r="Q44" s="127">
        <v>30</v>
      </c>
      <c r="R44" s="225" t="s">
        <v>15</v>
      </c>
      <c r="S44" s="225" t="s">
        <v>5</v>
      </c>
      <c r="T44" s="126">
        <v>18</v>
      </c>
      <c r="U44" s="225" t="s">
        <v>16</v>
      </c>
      <c r="V44" s="127">
        <v>0</v>
      </c>
      <c r="W44" s="225" t="s">
        <v>15</v>
      </c>
      <c r="X44" s="110"/>
      <c r="Y44" s="128">
        <v>2</v>
      </c>
      <c r="Z44" s="302" t="s">
        <v>8</v>
      </c>
      <c r="AA44" s="134"/>
      <c r="AB44" s="129">
        <f>Y44*AC44</f>
        <v>6160</v>
      </c>
      <c r="AC44" s="230">
        <f>C44</f>
        <v>3080</v>
      </c>
    </row>
    <row r="45" spans="1:29" ht="24.95" customHeight="1" x14ac:dyDescent="0.15">
      <c r="A45" s="9" t="s">
        <v>13</v>
      </c>
      <c r="B45" s="177">
        <v>4400</v>
      </c>
      <c r="C45" s="36">
        <f t="shared" ref="C45:C46" si="3">B45*0.7</f>
        <v>3080</v>
      </c>
      <c r="D45" s="105"/>
      <c r="E45" s="261"/>
      <c r="F45" s="262"/>
      <c r="G45" s="262"/>
      <c r="H45" s="263"/>
      <c r="I45" s="106"/>
      <c r="J45" s="264"/>
      <c r="K45" s="265"/>
      <c r="L45" s="265"/>
      <c r="M45" s="266"/>
      <c r="N45" s="107"/>
      <c r="O45" s="108"/>
      <c r="P45" s="225"/>
      <c r="Q45" s="109"/>
      <c r="R45" s="225"/>
      <c r="S45" s="225"/>
      <c r="T45" s="108"/>
      <c r="U45" s="225"/>
      <c r="V45" s="109"/>
      <c r="W45" s="225"/>
      <c r="X45" s="110"/>
      <c r="Y45" s="111"/>
      <c r="Z45" s="303"/>
      <c r="AA45" s="135"/>
      <c r="AB45" s="112">
        <f>Y45*AC44</f>
        <v>0</v>
      </c>
      <c r="AC45" s="230"/>
    </row>
    <row r="46" spans="1:29" ht="24.95" customHeight="1" thickBot="1" x14ac:dyDescent="0.2">
      <c r="A46" s="10" t="s">
        <v>14</v>
      </c>
      <c r="B46" s="178">
        <v>4400</v>
      </c>
      <c r="C46" s="37">
        <f t="shared" si="3"/>
        <v>3080</v>
      </c>
      <c r="D46" s="113"/>
      <c r="E46" s="267"/>
      <c r="F46" s="268"/>
      <c r="G46" s="268"/>
      <c r="H46" s="269"/>
      <c r="I46" s="114"/>
      <c r="J46" s="270"/>
      <c r="K46" s="271"/>
      <c r="L46" s="271"/>
      <c r="M46" s="272"/>
      <c r="N46" s="115"/>
      <c r="O46" s="116"/>
      <c r="P46" s="226"/>
      <c r="Q46" s="117"/>
      <c r="R46" s="226"/>
      <c r="S46" s="226"/>
      <c r="T46" s="116"/>
      <c r="U46" s="226"/>
      <c r="V46" s="117"/>
      <c r="W46" s="226"/>
      <c r="X46" s="118"/>
      <c r="Y46" s="119"/>
      <c r="Z46" s="304"/>
      <c r="AA46" s="136"/>
      <c r="AB46" s="120">
        <f>Y46*AC44</f>
        <v>0</v>
      </c>
      <c r="AC46" s="230"/>
    </row>
    <row r="47" spans="1:29" ht="24.95" customHeight="1" x14ac:dyDescent="0.15">
      <c r="D47" s="121"/>
      <c r="E47" s="122"/>
      <c r="F47" s="121"/>
      <c r="G47" s="122"/>
      <c r="H47" s="121"/>
      <c r="I47" s="122"/>
      <c r="J47" s="121"/>
      <c r="K47" s="122"/>
      <c r="L47" s="121"/>
      <c r="M47" s="122"/>
      <c r="N47" s="121"/>
      <c r="O47" s="121"/>
      <c r="P47" s="122"/>
      <c r="Q47" s="121"/>
      <c r="R47" s="122"/>
      <c r="S47" s="122"/>
      <c r="T47" s="121"/>
      <c r="U47" s="122"/>
      <c r="V47" s="121"/>
      <c r="W47" s="122"/>
      <c r="X47" s="122"/>
      <c r="Y47" s="122"/>
      <c r="Z47" s="223" t="s">
        <v>29</v>
      </c>
      <c r="AA47" s="223"/>
      <c r="AB47" s="123">
        <f>SUM(AB44:AB46)</f>
        <v>6160</v>
      </c>
    </row>
    <row r="48" spans="1:29" ht="24.95" customHeight="1" thickBot="1" x14ac:dyDescent="0.25">
      <c r="A48" s="173" t="s">
        <v>52</v>
      </c>
      <c r="B48" s="29"/>
      <c r="C48" s="29"/>
      <c r="E48" s="1"/>
      <c r="G48" s="1"/>
      <c r="I48" s="1"/>
      <c r="K48" s="1"/>
      <c r="P48" s="1"/>
      <c r="R48" s="1"/>
      <c r="S48" s="1"/>
      <c r="U48" s="1"/>
      <c r="W48" s="1"/>
      <c r="X48" s="1"/>
      <c r="Z48" s="1"/>
      <c r="AA48" s="1"/>
    </row>
    <row r="49" spans="1:29" ht="24.95" customHeight="1" thickBot="1" x14ac:dyDescent="0.2">
      <c r="A49" s="17"/>
      <c r="B49" s="179" t="s">
        <v>0</v>
      </c>
      <c r="C49" s="58" t="s">
        <v>53</v>
      </c>
      <c r="D49" s="18" t="s">
        <v>88</v>
      </c>
      <c r="E49" s="219" t="s">
        <v>35</v>
      </c>
      <c r="F49" s="220"/>
      <c r="G49" s="220"/>
      <c r="H49" s="221"/>
      <c r="I49" s="19"/>
      <c r="J49" s="219" t="s">
        <v>62</v>
      </c>
      <c r="K49" s="220"/>
      <c r="L49" s="220"/>
      <c r="M49" s="221"/>
      <c r="N49" s="19"/>
      <c r="O49" s="219" t="s">
        <v>6</v>
      </c>
      <c r="P49" s="220"/>
      <c r="Q49" s="220"/>
      <c r="R49" s="221"/>
      <c r="S49" s="19"/>
      <c r="T49" s="219" t="s">
        <v>7</v>
      </c>
      <c r="U49" s="220"/>
      <c r="V49" s="220"/>
      <c r="W49" s="221"/>
      <c r="X49" s="75"/>
      <c r="Y49" s="60" t="s">
        <v>1</v>
      </c>
      <c r="Z49" s="19"/>
      <c r="AA49" s="19"/>
      <c r="AB49" s="20" t="s">
        <v>2</v>
      </c>
    </row>
    <row r="50" spans="1:29" ht="24.95" customHeight="1" x14ac:dyDescent="0.15">
      <c r="A50" s="16" t="s">
        <v>74</v>
      </c>
      <c r="B50" s="181">
        <f>IF(D50="","",VLOOKUP(D50,選択肢!K:L,2,0))</f>
        <v>7700</v>
      </c>
      <c r="C50" s="68">
        <f>IF(B50="","",B50*0.7)</f>
        <v>5390</v>
      </c>
      <c r="D50" s="140" t="s">
        <v>70</v>
      </c>
      <c r="E50" s="334" t="s">
        <v>82</v>
      </c>
      <c r="F50" s="335"/>
      <c r="G50" s="335"/>
      <c r="H50" s="336"/>
      <c r="I50" s="98"/>
      <c r="J50" s="331">
        <v>43792</v>
      </c>
      <c r="K50" s="332"/>
      <c r="L50" s="332"/>
      <c r="M50" s="333"/>
      <c r="N50" s="99"/>
      <c r="O50" s="100">
        <v>13</v>
      </c>
      <c r="P50" s="224" t="s">
        <v>16</v>
      </c>
      <c r="Q50" s="101">
        <v>30</v>
      </c>
      <c r="R50" s="224" t="s">
        <v>15</v>
      </c>
      <c r="S50" s="224" t="s">
        <v>5</v>
      </c>
      <c r="T50" s="100">
        <v>14</v>
      </c>
      <c r="U50" s="224" t="s">
        <v>16</v>
      </c>
      <c r="V50" s="101">
        <v>30</v>
      </c>
      <c r="W50" s="224" t="s">
        <v>15</v>
      </c>
      <c r="X50" s="143"/>
      <c r="Y50" s="103">
        <v>2</v>
      </c>
      <c r="Z50" s="227" t="s">
        <v>8</v>
      </c>
      <c r="AA50" s="99"/>
      <c r="AB50" s="104">
        <f>IF(C50="",0,Y50*C50)</f>
        <v>10780</v>
      </c>
    </row>
    <row r="51" spans="1:29" ht="24.95" customHeight="1" x14ac:dyDescent="0.15">
      <c r="A51" s="64" t="s">
        <v>75</v>
      </c>
      <c r="B51" s="182" t="str">
        <f>IF(D51="","",VLOOKUP(D51,選択肢!K:L,2,0))</f>
        <v/>
      </c>
      <c r="C51" s="40" t="str">
        <f t="shared" ref="C51:C52" si="4">IF(B51="","",B51*0.7)</f>
        <v/>
      </c>
      <c r="D51" s="141"/>
      <c r="E51" s="261"/>
      <c r="F51" s="262"/>
      <c r="G51" s="262"/>
      <c r="H51" s="263"/>
      <c r="I51" s="106"/>
      <c r="J51" s="264"/>
      <c r="K51" s="265"/>
      <c r="L51" s="265"/>
      <c r="M51" s="266"/>
      <c r="N51" s="107"/>
      <c r="O51" s="108"/>
      <c r="P51" s="225"/>
      <c r="Q51" s="109"/>
      <c r="R51" s="225"/>
      <c r="S51" s="225"/>
      <c r="T51" s="108"/>
      <c r="U51" s="225"/>
      <c r="V51" s="109"/>
      <c r="W51" s="225"/>
      <c r="X51" s="144"/>
      <c r="Y51" s="111"/>
      <c r="Z51" s="228"/>
      <c r="AA51" s="107"/>
      <c r="AB51" s="112">
        <f t="shared" ref="AB51:AB52" si="5">IF(C51="",0,Y51*C51)</f>
        <v>0</v>
      </c>
    </row>
    <row r="52" spans="1:29" ht="24.95" customHeight="1" thickBot="1" x14ac:dyDescent="0.2">
      <c r="A52" s="10" t="s">
        <v>76</v>
      </c>
      <c r="B52" s="183" t="str">
        <f>IF(D52="","",VLOOKUP(D52,選択肢!K:L,2,0))</f>
        <v/>
      </c>
      <c r="C52" s="41" t="str">
        <f t="shared" si="4"/>
        <v/>
      </c>
      <c r="D52" s="142"/>
      <c r="E52" s="267"/>
      <c r="F52" s="268"/>
      <c r="G52" s="268"/>
      <c r="H52" s="269"/>
      <c r="I52" s="114"/>
      <c r="J52" s="270"/>
      <c r="K52" s="271"/>
      <c r="L52" s="271"/>
      <c r="M52" s="272"/>
      <c r="N52" s="115"/>
      <c r="O52" s="116"/>
      <c r="P52" s="226"/>
      <c r="Q52" s="117"/>
      <c r="R52" s="226"/>
      <c r="S52" s="226"/>
      <c r="T52" s="116"/>
      <c r="U52" s="226"/>
      <c r="V52" s="117"/>
      <c r="W52" s="226"/>
      <c r="X52" s="145"/>
      <c r="Y52" s="146"/>
      <c r="Z52" s="229"/>
      <c r="AA52" s="115"/>
      <c r="AB52" s="120">
        <f t="shared" si="5"/>
        <v>0</v>
      </c>
    </row>
    <row r="53" spans="1:29" ht="24.95" customHeight="1" x14ac:dyDescent="0.15"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2"/>
      <c r="Z53" s="223" t="s">
        <v>29</v>
      </c>
      <c r="AA53" s="223"/>
      <c r="AB53" s="123">
        <f>SUM(AB50:AB52)</f>
        <v>10780</v>
      </c>
    </row>
    <row r="54" spans="1:29" ht="24.95" customHeight="1" x14ac:dyDescent="0.15">
      <c r="Y54"/>
      <c r="AB54"/>
      <c r="AC54"/>
    </row>
    <row r="55" spans="1:29" ht="24.95" customHeight="1" x14ac:dyDescent="0.15">
      <c r="U55" s="285" t="s">
        <v>97</v>
      </c>
      <c r="V55" s="286"/>
      <c r="W55" s="286"/>
      <c r="X55" s="286"/>
      <c r="Y55" s="286"/>
      <c r="Z55" s="286"/>
      <c r="AA55" s="287"/>
      <c r="AB55" s="172">
        <f>AB41+AB47+AB53</f>
        <v>23100</v>
      </c>
      <c r="AC55"/>
    </row>
    <row r="56" spans="1:29" ht="24.95" customHeight="1" thickBot="1" x14ac:dyDescent="0.2">
      <c r="A56" s="154" t="s">
        <v>68</v>
      </c>
      <c r="Y56"/>
      <c r="AB56"/>
      <c r="AC56"/>
    </row>
    <row r="57" spans="1:29" ht="24.95" customHeight="1" thickBot="1" x14ac:dyDescent="0.2">
      <c r="A57" s="340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2"/>
      <c r="N57" s="73"/>
      <c r="P57" s="73"/>
      <c r="Q57" s="73"/>
      <c r="R57" s="73"/>
      <c r="S57" s="73"/>
      <c r="T57" s="73"/>
      <c r="U57" s="73"/>
      <c r="V57" s="349" t="s">
        <v>92</v>
      </c>
      <c r="W57" s="350"/>
      <c r="X57" s="351"/>
      <c r="Y57" s="74" t="s">
        <v>1</v>
      </c>
    </row>
    <row r="58" spans="1:29" ht="24.95" customHeight="1" x14ac:dyDescent="0.15">
      <c r="A58" s="343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5"/>
      <c r="O58" s="325" t="s">
        <v>93</v>
      </c>
      <c r="P58" s="325"/>
      <c r="Q58" s="325"/>
      <c r="R58" s="325"/>
      <c r="S58" s="325"/>
      <c r="T58" s="325"/>
      <c r="U58" s="352"/>
      <c r="V58" s="353">
        <v>43792</v>
      </c>
      <c r="W58" s="354"/>
      <c r="X58" s="355"/>
      <c r="Y58" s="147">
        <v>4</v>
      </c>
      <c r="Z58" t="s">
        <v>8</v>
      </c>
      <c r="AB58" s="150">
        <f>50*Y58</f>
        <v>200</v>
      </c>
    </row>
    <row r="59" spans="1:29" ht="24.95" customHeight="1" x14ac:dyDescent="0.15">
      <c r="A59" s="343"/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5"/>
      <c r="M59" s="72"/>
      <c r="N59" s="73"/>
      <c r="O59" s="325"/>
      <c r="P59" s="325"/>
      <c r="Q59" s="325"/>
      <c r="R59" s="325"/>
      <c r="S59" s="325"/>
      <c r="T59" s="325"/>
      <c r="U59" s="352"/>
      <c r="V59" s="356"/>
      <c r="W59" s="357"/>
      <c r="X59" s="358"/>
      <c r="Y59" s="148"/>
      <c r="Z59" t="s">
        <v>8</v>
      </c>
      <c r="AB59" s="151">
        <f t="shared" ref="AB59:AB60" si="6">50*Y59</f>
        <v>0</v>
      </c>
    </row>
    <row r="60" spans="1:29" ht="24.95" customHeight="1" thickBot="1" x14ac:dyDescent="0.2">
      <c r="A60" s="343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5"/>
      <c r="M60" s="72"/>
      <c r="N60" s="73"/>
      <c r="O60" s="325"/>
      <c r="P60" s="325"/>
      <c r="Q60" s="325"/>
      <c r="R60" s="325"/>
      <c r="S60" s="325"/>
      <c r="T60" s="325"/>
      <c r="U60" s="352"/>
      <c r="V60" s="359"/>
      <c r="W60" s="360"/>
      <c r="X60" s="361"/>
      <c r="Y60" s="149"/>
      <c r="Z60" t="s">
        <v>8</v>
      </c>
      <c r="AB60" s="152">
        <f t="shared" si="6"/>
        <v>0</v>
      </c>
    </row>
    <row r="61" spans="1:29" ht="20.100000000000001" customHeight="1" thickBot="1" x14ac:dyDescent="0.2">
      <c r="A61" s="343"/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5"/>
      <c r="M61" s="72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</row>
    <row r="62" spans="1:29" ht="24.95" customHeight="1" thickBot="1" x14ac:dyDescent="0.2">
      <c r="A62" s="346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8"/>
      <c r="M62" s="71"/>
      <c r="N62" s="71"/>
      <c r="O62" s="71"/>
      <c r="P62" s="71"/>
      <c r="Q62" s="71"/>
      <c r="R62" s="71"/>
      <c r="S62" s="71"/>
      <c r="T62" s="71"/>
      <c r="U62" s="71"/>
      <c r="Y62" s="362" t="s">
        <v>30</v>
      </c>
      <c r="Z62" s="363"/>
      <c r="AA62" s="363"/>
      <c r="AB62" s="153">
        <f>AB16+AB22+AB41+AB47+AB53+AB27+AB32-AB58-AB59-AB60</f>
        <v>50620</v>
      </c>
    </row>
  </sheetData>
  <sheetProtection algorithmName="SHA-512" hashValue="7GRU/SBYBFe+zueKr0Gvek9pg2xFmZPAUm4qDUtiJtyais+PjE70jQZ6PSiTNqBrnpcQ6Enm4Mo1+vWkPD+moQ==" saltValue="XDO8+7WOl40zZqbQw1naPA==" spinCount="100000" sheet="1" objects="1" scenarios="1" selectLockedCells="1"/>
  <mergeCells count="156">
    <mergeCell ref="U10:V10"/>
    <mergeCell ref="A1:C1"/>
    <mergeCell ref="Z53:AA53"/>
    <mergeCell ref="A57:L62"/>
    <mergeCell ref="V57:X57"/>
    <mergeCell ref="O58:U60"/>
    <mergeCell ref="V58:X58"/>
    <mergeCell ref="V59:X59"/>
    <mergeCell ref="V60:X60"/>
    <mergeCell ref="Y62:AA62"/>
    <mergeCell ref="U55:AA55"/>
    <mergeCell ref="U50:U52"/>
    <mergeCell ref="W50:W52"/>
    <mergeCell ref="Z50:Z52"/>
    <mergeCell ref="E51:H51"/>
    <mergeCell ref="J51:M51"/>
    <mergeCell ref="E52:H52"/>
    <mergeCell ref="J52:M52"/>
    <mergeCell ref="Z47:AA47"/>
    <mergeCell ref="E49:H49"/>
    <mergeCell ref="J49:M49"/>
    <mergeCell ref="O49:R49"/>
    <mergeCell ref="T49:W49"/>
    <mergeCell ref="E50:H50"/>
    <mergeCell ref="J50:M50"/>
    <mergeCell ref="P50:P52"/>
    <mergeCell ref="R50:R52"/>
    <mergeCell ref="S50:S52"/>
    <mergeCell ref="U44:U46"/>
    <mergeCell ref="W44:W46"/>
    <mergeCell ref="Z44:Z46"/>
    <mergeCell ref="AC44:AC46"/>
    <mergeCell ref="E45:H45"/>
    <mergeCell ref="J45:M45"/>
    <mergeCell ref="E46:H46"/>
    <mergeCell ref="J46:M46"/>
    <mergeCell ref="Z41:AA41"/>
    <mergeCell ref="E43:H43"/>
    <mergeCell ref="J43:M43"/>
    <mergeCell ref="O43:R43"/>
    <mergeCell ref="T43:W43"/>
    <mergeCell ref="E44:H44"/>
    <mergeCell ref="J44:M44"/>
    <mergeCell ref="P44:P46"/>
    <mergeCell ref="R44:R46"/>
    <mergeCell ref="S44:S46"/>
    <mergeCell ref="W38:W40"/>
    <mergeCell ref="Z38:Z40"/>
    <mergeCell ref="AC38:AC40"/>
    <mergeCell ref="E39:H39"/>
    <mergeCell ref="J39:M39"/>
    <mergeCell ref="E40:H40"/>
    <mergeCell ref="J40:M40"/>
    <mergeCell ref="E38:H38"/>
    <mergeCell ref="J38:M38"/>
    <mergeCell ref="P38:P40"/>
    <mergeCell ref="R38:R40"/>
    <mergeCell ref="S38:S40"/>
    <mergeCell ref="U38:U40"/>
    <mergeCell ref="E24:H24"/>
    <mergeCell ref="J24:M24"/>
    <mergeCell ref="P24:P26"/>
    <mergeCell ref="R24:R26"/>
    <mergeCell ref="Z32:AA32"/>
    <mergeCell ref="V34:AA34"/>
    <mergeCell ref="E37:H37"/>
    <mergeCell ref="J37:M37"/>
    <mergeCell ref="O37:R37"/>
    <mergeCell ref="T37:W37"/>
    <mergeCell ref="S29:S31"/>
    <mergeCell ref="U29:U31"/>
    <mergeCell ref="W29:W31"/>
    <mergeCell ref="E30:H30"/>
    <mergeCell ref="J30:M30"/>
    <mergeCell ref="Z30:Z31"/>
    <mergeCell ref="E31:H31"/>
    <mergeCell ref="J31:M31"/>
    <mergeCell ref="Z27:AA27"/>
    <mergeCell ref="E28:H28"/>
    <mergeCell ref="J28:M28"/>
    <mergeCell ref="O28:R28"/>
    <mergeCell ref="T28:W28"/>
    <mergeCell ref="A29:A31"/>
    <mergeCell ref="E29:H29"/>
    <mergeCell ref="J29:M29"/>
    <mergeCell ref="P29:P31"/>
    <mergeCell ref="R29:R31"/>
    <mergeCell ref="AC19:AC21"/>
    <mergeCell ref="E20:H20"/>
    <mergeCell ref="J20:M20"/>
    <mergeCell ref="E21:H21"/>
    <mergeCell ref="J21:M21"/>
    <mergeCell ref="S24:S26"/>
    <mergeCell ref="U24:U26"/>
    <mergeCell ref="W24:W26"/>
    <mergeCell ref="Z24:Z26"/>
    <mergeCell ref="E25:H25"/>
    <mergeCell ref="J25:M25"/>
    <mergeCell ref="E26:H26"/>
    <mergeCell ref="J26:M26"/>
    <mergeCell ref="Z22:AA22"/>
    <mergeCell ref="E23:H23"/>
    <mergeCell ref="J23:M23"/>
    <mergeCell ref="O23:R23"/>
    <mergeCell ref="T23:W23"/>
    <mergeCell ref="A24:A26"/>
    <mergeCell ref="Z16:AA16"/>
    <mergeCell ref="E18:H18"/>
    <mergeCell ref="J18:M18"/>
    <mergeCell ref="O18:R18"/>
    <mergeCell ref="T18:W18"/>
    <mergeCell ref="E19:H19"/>
    <mergeCell ref="J19:M19"/>
    <mergeCell ref="P19:P21"/>
    <mergeCell ref="R19:R21"/>
    <mergeCell ref="S19:S21"/>
    <mergeCell ref="U19:U21"/>
    <mergeCell ref="W19:W21"/>
    <mergeCell ref="Z19:Z21"/>
    <mergeCell ref="W13:W15"/>
    <mergeCell ref="Z13:Z15"/>
    <mergeCell ref="AC13:AC15"/>
    <mergeCell ref="E14:H14"/>
    <mergeCell ref="J14:M14"/>
    <mergeCell ref="E15:H15"/>
    <mergeCell ref="J15:M15"/>
    <mergeCell ref="E13:H13"/>
    <mergeCell ref="J13:M13"/>
    <mergeCell ref="P13:P15"/>
    <mergeCell ref="R13:R15"/>
    <mergeCell ref="S13:S15"/>
    <mergeCell ref="U13:U15"/>
    <mergeCell ref="D1:V1"/>
    <mergeCell ref="W1:Y1"/>
    <mergeCell ref="Z1:AB1"/>
    <mergeCell ref="W4:AB4"/>
    <mergeCell ref="E5:K5"/>
    <mergeCell ref="M5:T5"/>
    <mergeCell ref="U5:V5"/>
    <mergeCell ref="E8:P8"/>
    <mergeCell ref="E12:H12"/>
    <mergeCell ref="J12:M12"/>
    <mergeCell ref="O12:R12"/>
    <mergeCell ref="T12:W12"/>
    <mergeCell ref="E6:K6"/>
    <mergeCell ref="P6:T6"/>
    <mergeCell ref="U6:V6"/>
    <mergeCell ref="E7:P7"/>
    <mergeCell ref="U7:V7"/>
    <mergeCell ref="E9:P9"/>
    <mergeCell ref="S7:T7"/>
    <mergeCell ref="R8:T8"/>
    <mergeCell ref="U8:V8"/>
    <mergeCell ref="R9:T9"/>
    <mergeCell ref="U9:V9"/>
    <mergeCell ref="R10:T10"/>
  </mergeCells>
  <phoneticPr fontId="1"/>
  <dataValidations count="2">
    <dataValidation type="list" allowBlank="1" showInputMessage="1" showErrorMessage="1" sqref="U8:V8" xr:uid="{00000000-0002-0000-0300-000000000000}">
      <formula1>"加入済,JAFAで加入"</formula1>
    </dataValidation>
    <dataValidation type="list" allowBlank="1" showInputMessage="1" showErrorMessage="1" sqref="D29:D31" xr:uid="{00000000-0002-0000-0300-000001000000}">
      <formula1>"AD,RE,SE,AQW,AQD"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62" orientation="portrait" horizontalDpi="4294967293" verticalDpi="0" r:id="rId1"/>
  <headerFooter>
    <oddFooter>&amp;R&amp;K01+030201909版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0</xdr:row>
                    <xdr:rowOff>19050</xdr:rowOff>
                  </from>
                  <to>
                    <xdr:col>8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0</xdr:row>
                    <xdr:rowOff>76200</xdr:rowOff>
                  </from>
                  <to>
                    <xdr:col>15</xdr:col>
                    <xdr:colOff>38100</xdr:colOff>
                    <xdr:row>0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300-000002000000}">
          <x14:formula1>
            <xm:f>選択肢!$K$2:$K$9</xm:f>
          </x14:formula1>
          <xm:sqref>D50:D52</xm:sqref>
        </x14:dataValidation>
        <x14:dataValidation type="list" allowBlank="1" showInputMessage="1" showErrorMessage="1" xr:uid="{00000000-0002-0000-0300-000003000000}">
          <x14:formula1>
            <xm:f>選択肢!$A$2:$A$13</xm:f>
          </x14:formula1>
          <xm:sqref>F47 F22</xm:sqref>
        </x14:dataValidation>
        <x14:dataValidation type="list" allowBlank="1" showInputMessage="1" showErrorMessage="1" xr:uid="{00000000-0002-0000-0300-000004000000}">
          <x14:formula1>
            <xm:f>選択肢!$B$2:$B$13</xm:f>
          </x14:formula1>
          <xm:sqref>H47:H48 H22 H16:H17 H36 H41:H42</xm:sqref>
        </x14:dataValidation>
        <x14:dataValidation type="list" allowBlank="1" showInputMessage="1" showErrorMessage="1" xr:uid="{00000000-0002-0000-0300-000005000000}">
          <x14:formula1>
            <xm:f>選択肢!$C$2:$C$32</xm:f>
          </x14:formula1>
          <xm:sqref>J47:J48 J22 J16:J17 J36 J41:J42</xm:sqref>
        </x14:dataValidation>
        <x14:dataValidation type="list" allowBlank="1" showInputMessage="1" showErrorMessage="1" xr:uid="{00000000-0002-0000-0300-000006000000}">
          <x14:formula1>
            <xm:f>選択肢!$D$2:$D$8</xm:f>
          </x14:formula1>
          <xm:sqref>L16:L17 L22 L36 L41:L42 L47:L48</xm:sqref>
        </x14:dataValidation>
        <x14:dataValidation type="list" allowBlank="1" showInputMessage="1" showErrorMessage="1" xr:uid="{00000000-0002-0000-0300-000007000000}">
          <x14:formula1>
            <xm:f>選択肢!$E$2:$E$13</xm:f>
          </x14:formula1>
          <xm:sqref>O16:O17 T16:T17 O47:O48 O41:O42 T41:T42 O36 T22 O22 T36 T47:T48</xm:sqref>
        </x14:dataValidation>
        <x14:dataValidation type="list" allowBlank="1" showInputMessage="1" showErrorMessage="1" xr:uid="{00000000-0002-0000-0300-000008000000}">
          <x14:formula1>
            <xm:f>選択肢!$F$2:$F$13</xm:f>
          </x14:formula1>
          <xm:sqref>V50:V52 Q44:Q48 V36 Q19:Q22 V24:V26 Q24:Q26 V13:V17 Q13:Q17 Q36 V44:V48 Q38:Q42 V29:V31 V38:V42 V19:V22 Q29:Q31 Q50:Q52</xm:sqref>
        </x14:dataValidation>
        <x14:dataValidation type="list" allowBlank="1" showInputMessage="1" showErrorMessage="1" xr:uid="{00000000-0002-0000-0300-000009000000}">
          <x14:formula1>
            <xm:f>選択肢!$G$2:$G$43</xm:f>
          </x14:formula1>
          <xm:sqref>Y47:Y49 Y16:Y17 Y28 Y36:Y37 Y41:Y43 Y22</xm:sqref>
        </x14:dataValidation>
        <x14:dataValidation type="list" allowBlank="1" showInputMessage="1" showErrorMessage="1" xr:uid="{00000000-0002-0000-0300-00000A000000}">
          <x14:formula1>
            <xm:f>Sheet2!$A$1:$A$2</xm:f>
          </x14:formula1>
          <xm:sqref>U5:V5</xm:sqref>
        </x14:dataValidation>
        <x14:dataValidation type="list" allowBlank="1" showInputMessage="1" showErrorMessage="1" xr:uid="{00000000-0002-0000-0300-00000B000000}">
          <x14:formula1>
            <xm:f>選択肢!$E$2:$E$23</xm:f>
          </x14:formula1>
          <xm:sqref>O19:O21 O13:O15 O24:O26 O29:O31 O38:O40 T50:T52 T13:T15 T24:T26 T29:T31 T38:T40 T44:T46 T19:T21 O44:O46 O50:O52</xm:sqref>
        </x14:dataValidation>
        <x14:dataValidation type="list" allowBlank="1" showInputMessage="1" showErrorMessage="1" xr:uid="{00000000-0002-0000-0300-00000C000000}">
          <x14:formula1>
            <xm:f>選択肢!$J$2:$J$7</xm:f>
          </x14:formula1>
          <xm:sqref>D19:D21 D44:D46</xm:sqref>
        </x14:dataValidation>
        <x14:dataValidation type="list" allowBlank="1" showInputMessage="1" showErrorMessage="1" xr:uid="{00000000-0002-0000-0300-00000D000000}">
          <x14:formula1>
            <xm:f>選択肢!$I$12:$I$13</xm:f>
          </x14:formula1>
          <xm:sqref>D24:D26</xm:sqref>
        </x14:dataValidation>
        <x14:dataValidation type="list" allowBlank="1" showInputMessage="1" showErrorMessage="1" xr:uid="{00000000-0002-0000-0300-00000E000000}">
          <x14:formula1>
            <xm:f>選択肢!$I$2:$I$10</xm:f>
          </x14:formula1>
          <xm:sqref>D13:D15 D38:D40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41"/>
  <sheetViews>
    <sheetView topLeftCell="F1" workbookViewId="0">
      <selection activeCell="H16" sqref="H16"/>
    </sheetView>
  </sheetViews>
  <sheetFormatPr defaultRowHeight="13.5" x14ac:dyDescent="0.15"/>
  <cols>
    <col min="1" max="4" width="9" style="1"/>
    <col min="9" max="9" width="24" bestFit="1" customWidth="1"/>
    <col min="10" max="10" width="13.375" customWidth="1"/>
    <col min="11" max="11" width="47.625" bestFit="1" customWidth="1"/>
    <col min="12" max="12" width="9" style="66"/>
  </cols>
  <sheetData>
    <row r="1" spans="1:14" x14ac:dyDescent="0.15">
      <c r="A1" s="1" t="s">
        <v>55</v>
      </c>
      <c r="B1" s="1" t="s">
        <v>3</v>
      </c>
      <c r="C1" s="1" t="s">
        <v>4</v>
      </c>
      <c r="D1" s="1" t="s">
        <v>18</v>
      </c>
      <c r="E1" s="1" t="s">
        <v>26</v>
      </c>
      <c r="F1" s="1" t="s">
        <v>27</v>
      </c>
      <c r="G1" s="1" t="s">
        <v>28</v>
      </c>
      <c r="H1" s="1" t="s">
        <v>140</v>
      </c>
      <c r="I1" s="1" t="s">
        <v>31</v>
      </c>
      <c r="J1" s="1" t="s">
        <v>31</v>
      </c>
      <c r="K1" s="1" t="s">
        <v>69</v>
      </c>
      <c r="L1" s="67" t="s">
        <v>79</v>
      </c>
    </row>
    <row r="2" spans="1:14" x14ac:dyDescent="0.15">
      <c r="A2" s="1">
        <v>2017</v>
      </c>
      <c r="B2" s="1">
        <v>1</v>
      </c>
      <c r="C2" s="1">
        <v>1</v>
      </c>
      <c r="D2" s="1" t="s">
        <v>19</v>
      </c>
      <c r="E2" s="1">
        <v>8</v>
      </c>
      <c r="F2" s="53">
        <v>0</v>
      </c>
      <c r="G2" s="1">
        <v>1</v>
      </c>
      <c r="H2" t="s">
        <v>143</v>
      </c>
      <c r="I2" t="s">
        <v>120</v>
      </c>
      <c r="J2" t="s">
        <v>130</v>
      </c>
      <c r="K2" t="s">
        <v>81</v>
      </c>
      <c r="L2" s="66">
        <f>2200</f>
        <v>2200</v>
      </c>
      <c r="M2">
        <v>80</v>
      </c>
      <c r="N2" s="66">
        <f>3300+2200+2200+2200</f>
        <v>9900</v>
      </c>
    </row>
    <row r="3" spans="1:14" x14ac:dyDescent="0.15">
      <c r="A3" s="1">
        <v>2018</v>
      </c>
      <c r="B3" s="1">
        <v>2</v>
      </c>
      <c r="C3" s="1">
        <v>2</v>
      </c>
      <c r="D3" s="1" t="s">
        <v>20</v>
      </c>
      <c r="E3" s="1">
        <v>9</v>
      </c>
      <c r="F3" s="53">
        <v>5</v>
      </c>
      <c r="G3" s="1">
        <v>2</v>
      </c>
      <c r="H3" t="s">
        <v>155</v>
      </c>
      <c r="I3" s="185" t="s">
        <v>121</v>
      </c>
      <c r="J3" t="s">
        <v>131</v>
      </c>
      <c r="K3" t="s">
        <v>90</v>
      </c>
      <c r="L3" s="66">
        <f>3300</f>
        <v>3300</v>
      </c>
      <c r="M3">
        <v>60</v>
      </c>
      <c r="N3" s="66">
        <f>3300+2200+2200</f>
        <v>7700</v>
      </c>
    </row>
    <row r="4" spans="1:14" x14ac:dyDescent="0.15">
      <c r="A4" s="1">
        <v>2019</v>
      </c>
      <c r="B4" s="1">
        <v>3</v>
      </c>
      <c r="C4" s="1">
        <v>3</v>
      </c>
      <c r="D4" s="1" t="s">
        <v>21</v>
      </c>
      <c r="E4" s="1">
        <v>10</v>
      </c>
      <c r="F4" s="1">
        <v>10</v>
      </c>
      <c r="G4" s="1">
        <v>3</v>
      </c>
      <c r="H4" t="s">
        <v>144</v>
      </c>
      <c r="I4" t="s">
        <v>129</v>
      </c>
      <c r="J4" t="s">
        <v>132</v>
      </c>
      <c r="K4" t="s">
        <v>78</v>
      </c>
      <c r="L4" s="66">
        <f>2200+2200</f>
        <v>4400</v>
      </c>
      <c r="M4">
        <v>50</v>
      </c>
      <c r="N4" s="66">
        <f>2200+2200+2200</f>
        <v>6600</v>
      </c>
    </row>
    <row r="5" spans="1:14" x14ac:dyDescent="0.15">
      <c r="A5" s="1">
        <v>2020</v>
      </c>
      <c r="B5" s="1">
        <v>4</v>
      </c>
      <c r="C5" s="1">
        <v>4</v>
      </c>
      <c r="D5" s="1" t="s">
        <v>22</v>
      </c>
      <c r="E5" s="1">
        <v>11</v>
      </c>
      <c r="F5" s="1">
        <v>15</v>
      </c>
      <c r="G5" s="1">
        <v>4</v>
      </c>
      <c r="H5" t="s">
        <v>156</v>
      </c>
      <c r="I5" s="185" t="s">
        <v>122</v>
      </c>
      <c r="J5" t="s">
        <v>133</v>
      </c>
      <c r="K5" t="s">
        <v>72</v>
      </c>
      <c r="L5" s="66">
        <f>2200+2200</f>
        <v>4400</v>
      </c>
      <c r="M5">
        <v>40</v>
      </c>
      <c r="N5" s="66">
        <f>3300+2200</f>
        <v>5500</v>
      </c>
    </row>
    <row r="6" spans="1:14" x14ac:dyDescent="0.15">
      <c r="A6" s="1">
        <v>2021</v>
      </c>
      <c r="B6" s="1">
        <v>5</v>
      </c>
      <c r="C6" s="1">
        <v>5</v>
      </c>
      <c r="D6" s="1" t="s">
        <v>23</v>
      </c>
      <c r="E6" s="1">
        <v>12</v>
      </c>
      <c r="F6" s="1">
        <v>20</v>
      </c>
      <c r="G6" s="1">
        <v>5</v>
      </c>
      <c r="H6" t="s">
        <v>146</v>
      </c>
      <c r="I6" t="s">
        <v>128</v>
      </c>
      <c r="J6" t="s">
        <v>134</v>
      </c>
      <c r="K6" t="s">
        <v>91</v>
      </c>
      <c r="L6" s="66">
        <f>3300+2200</f>
        <v>5500</v>
      </c>
      <c r="M6">
        <v>30</v>
      </c>
      <c r="N6" s="66">
        <f>2200+2200</f>
        <v>4400</v>
      </c>
    </row>
    <row r="7" spans="1:14" x14ac:dyDescent="0.15">
      <c r="A7" s="1">
        <v>2022</v>
      </c>
      <c r="B7" s="1">
        <v>6</v>
      </c>
      <c r="C7" s="1">
        <v>6</v>
      </c>
      <c r="D7" s="1" t="s">
        <v>24</v>
      </c>
      <c r="E7" s="1">
        <v>13</v>
      </c>
      <c r="F7" s="1">
        <v>25</v>
      </c>
      <c r="G7" s="1">
        <v>6</v>
      </c>
      <c r="H7" t="s">
        <v>157</v>
      </c>
      <c r="I7" s="185" t="s">
        <v>123</v>
      </c>
      <c r="J7" t="s">
        <v>135</v>
      </c>
      <c r="K7" t="s">
        <v>73</v>
      </c>
      <c r="L7" s="66">
        <f>2200+2200+2200</f>
        <v>6600</v>
      </c>
      <c r="M7">
        <v>20</v>
      </c>
      <c r="N7" s="66">
        <f>3300</f>
        <v>3300</v>
      </c>
    </row>
    <row r="8" spans="1:14" x14ac:dyDescent="0.15">
      <c r="A8" s="1">
        <v>2023</v>
      </c>
      <c r="B8" s="1">
        <v>7</v>
      </c>
      <c r="C8" s="1">
        <v>7</v>
      </c>
      <c r="D8" s="1" t="s">
        <v>25</v>
      </c>
      <c r="E8" s="1">
        <v>14</v>
      </c>
      <c r="F8" s="1">
        <v>30</v>
      </c>
      <c r="G8" s="1">
        <v>7</v>
      </c>
      <c r="H8" t="s">
        <v>148</v>
      </c>
      <c r="I8" t="s">
        <v>125</v>
      </c>
      <c r="K8" t="s">
        <v>70</v>
      </c>
      <c r="L8" s="66">
        <f>3300+2200+2200</f>
        <v>7700</v>
      </c>
      <c r="N8" s="66">
        <f>2200</f>
        <v>2200</v>
      </c>
    </row>
    <row r="9" spans="1:14" x14ac:dyDescent="0.15">
      <c r="A9" s="1">
        <v>2024</v>
      </c>
      <c r="B9" s="1">
        <v>8</v>
      </c>
      <c r="C9" s="1">
        <v>8</v>
      </c>
      <c r="E9" s="1">
        <v>15</v>
      </c>
      <c r="F9" s="1">
        <v>35</v>
      </c>
      <c r="G9" s="1">
        <v>8</v>
      </c>
      <c r="H9" t="s">
        <v>150</v>
      </c>
      <c r="I9" t="s">
        <v>126</v>
      </c>
      <c r="K9" t="s">
        <v>71</v>
      </c>
      <c r="L9" s="66">
        <f>3300+2200+2200+2200</f>
        <v>9900</v>
      </c>
    </row>
    <row r="10" spans="1:14" x14ac:dyDescent="0.15">
      <c r="A10" s="1">
        <v>2025</v>
      </c>
      <c r="B10" s="1">
        <v>9</v>
      </c>
      <c r="C10" s="1">
        <v>9</v>
      </c>
      <c r="E10" s="1">
        <v>16</v>
      </c>
      <c r="F10" s="1">
        <v>40</v>
      </c>
      <c r="G10" s="1">
        <v>9</v>
      </c>
      <c r="H10" t="s">
        <v>152</v>
      </c>
      <c r="I10" t="s">
        <v>127</v>
      </c>
      <c r="K10" s="185" t="s">
        <v>106</v>
      </c>
      <c r="L10" s="186">
        <f>2200</f>
        <v>2200</v>
      </c>
    </row>
    <row r="11" spans="1:14" x14ac:dyDescent="0.15">
      <c r="A11" s="1">
        <v>2026</v>
      </c>
      <c r="B11" s="1">
        <v>10</v>
      </c>
      <c r="C11" s="1">
        <v>10</v>
      </c>
      <c r="E11" s="1">
        <v>17</v>
      </c>
      <c r="F11" s="1">
        <v>45</v>
      </c>
      <c r="G11" s="1">
        <v>10</v>
      </c>
      <c r="H11" t="s">
        <v>158</v>
      </c>
      <c r="I11" s="185" t="s">
        <v>124</v>
      </c>
      <c r="K11" s="185" t="s">
        <v>107</v>
      </c>
      <c r="L11" s="186">
        <f>3300</f>
        <v>3300</v>
      </c>
    </row>
    <row r="12" spans="1:14" x14ac:dyDescent="0.15">
      <c r="A12" s="1">
        <v>2027</v>
      </c>
      <c r="B12" s="1">
        <v>11</v>
      </c>
      <c r="C12" s="1">
        <v>11</v>
      </c>
      <c r="E12" s="1">
        <v>18</v>
      </c>
      <c r="F12" s="1">
        <v>50</v>
      </c>
      <c r="G12" s="1">
        <v>11</v>
      </c>
      <c r="K12" s="185" t="s">
        <v>108</v>
      </c>
      <c r="L12" s="186">
        <f>2200+2200</f>
        <v>4400</v>
      </c>
    </row>
    <row r="13" spans="1:14" x14ac:dyDescent="0.15">
      <c r="A13" s="1">
        <v>2028</v>
      </c>
      <c r="B13" s="1">
        <v>12</v>
      </c>
      <c r="C13" s="1">
        <v>12</v>
      </c>
      <c r="E13" s="1">
        <v>19</v>
      </c>
      <c r="F13" s="1">
        <v>55</v>
      </c>
      <c r="G13" s="1">
        <v>12</v>
      </c>
      <c r="K13" s="185" t="s">
        <v>109</v>
      </c>
      <c r="L13" s="186">
        <f>2200+2200</f>
        <v>4400</v>
      </c>
    </row>
    <row r="14" spans="1:14" x14ac:dyDescent="0.15">
      <c r="A14" s="1">
        <v>2029</v>
      </c>
      <c r="C14" s="1">
        <v>13</v>
      </c>
      <c r="E14" s="1">
        <v>20</v>
      </c>
      <c r="G14" s="1">
        <v>13</v>
      </c>
      <c r="H14" t="s">
        <v>154</v>
      </c>
      <c r="K14" s="185" t="s">
        <v>110</v>
      </c>
      <c r="L14" s="186">
        <f>3300+2200</f>
        <v>5500</v>
      </c>
    </row>
    <row r="15" spans="1:14" x14ac:dyDescent="0.15">
      <c r="A15" s="1">
        <v>2030</v>
      </c>
      <c r="C15" s="1">
        <v>14</v>
      </c>
      <c r="E15" s="1">
        <v>21</v>
      </c>
      <c r="G15" s="1">
        <v>14</v>
      </c>
      <c r="H15" t="s">
        <v>145</v>
      </c>
      <c r="K15" s="185" t="s">
        <v>111</v>
      </c>
      <c r="L15" s="186">
        <f>2200+2200+2200</f>
        <v>6600</v>
      </c>
    </row>
    <row r="16" spans="1:14" x14ac:dyDescent="0.15">
      <c r="C16" s="1">
        <v>15</v>
      </c>
      <c r="E16" s="1">
        <v>22</v>
      </c>
      <c r="G16" s="1">
        <v>15</v>
      </c>
      <c r="H16" t="s">
        <v>147</v>
      </c>
      <c r="K16" s="185" t="s">
        <v>112</v>
      </c>
      <c r="L16" s="186">
        <f>3300+2200+2200</f>
        <v>7700</v>
      </c>
    </row>
    <row r="17" spans="3:12" x14ac:dyDescent="0.15">
      <c r="C17" s="1">
        <v>16</v>
      </c>
      <c r="E17" s="1"/>
      <c r="G17" s="1">
        <v>16</v>
      </c>
      <c r="H17" t="s">
        <v>149</v>
      </c>
      <c r="K17" s="185" t="s">
        <v>113</v>
      </c>
      <c r="L17" s="186">
        <f>3300+2200+2200+2200</f>
        <v>9900</v>
      </c>
    </row>
    <row r="18" spans="3:12" x14ac:dyDescent="0.15">
      <c r="C18" s="1">
        <v>17</v>
      </c>
      <c r="E18" s="1"/>
      <c r="G18" s="1">
        <v>17</v>
      </c>
      <c r="H18" t="s">
        <v>151</v>
      </c>
    </row>
    <row r="19" spans="3:12" x14ac:dyDescent="0.15">
      <c r="C19" s="1">
        <v>18</v>
      </c>
      <c r="E19" s="1"/>
      <c r="G19" s="1">
        <v>18</v>
      </c>
      <c r="H19" t="s">
        <v>153</v>
      </c>
    </row>
    <row r="20" spans="3:12" x14ac:dyDescent="0.15">
      <c r="C20" s="1">
        <v>19</v>
      </c>
      <c r="E20" s="1"/>
      <c r="G20" s="1">
        <v>19</v>
      </c>
    </row>
    <row r="21" spans="3:12" x14ac:dyDescent="0.15">
      <c r="C21" s="1">
        <v>20</v>
      </c>
      <c r="E21" s="1"/>
      <c r="G21" s="1">
        <v>20</v>
      </c>
    </row>
    <row r="22" spans="3:12" x14ac:dyDescent="0.15">
      <c r="C22" s="1">
        <v>21</v>
      </c>
      <c r="E22" s="1"/>
      <c r="G22" s="1">
        <v>21</v>
      </c>
    </row>
    <row r="23" spans="3:12" x14ac:dyDescent="0.15">
      <c r="C23" s="1">
        <v>22</v>
      </c>
      <c r="E23" s="1"/>
      <c r="G23" s="1">
        <v>22</v>
      </c>
    </row>
    <row r="24" spans="3:12" x14ac:dyDescent="0.15">
      <c r="C24" s="1">
        <v>23</v>
      </c>
      <c r="E24" s="1"/>
      <c r="G24" s="1">
        <v>23</v>
      </c>
    </row>
    <row r="25" spans="3:12" x14ac:dyDescent="0.15">
      <c r="C25" s="1">
        <v>24</v>
      </c>
      <c r="E25" s="1"/>
      <c r="G25" s="1">
        <v>24</v>
      </c>
    </row>
    <row r="26" spans="3:12" x14ac:dyDescent="0.15">
      <c r="C26" s="1">
        <v>25</v>
      </c>
      <c r="E26" s="1"/>
      <c r="G26" s="1">
        <v>25</v>
      </c>
    </row>
    <row r="27" spans="3:12" x14ac:dyDescent="0.15">
      <c r="C27" s="1">
        <v>26</v>
      </c>
      <c r="E27" s="1"/>
      <c r="G27" s="1">
        <v>26</v>
      </c>
    </row>
    <row r="28" spans="3:12" x14ac:dyDescent="0.15">
      <c r="C28" s="1">
        <v>27</v>
      </c>
      <c r="E28" s="1"/>
      <c r="G28" s="1">
        <v>27</v>
      </c>
    </row>
    <row r="29" spans="3:12" x14ac:dyDescent="0.15">
      <c r="C29" s="1">
        <v>28</v>
      </c>
      <c r="E29" s="1"/>
      <c r="G29" s="1">
        <v>28</v>
      </c>
    </row>
    <row r="30" spans="3:12" x14ac:dyDescent="0.15">
      <c r="C30" s="1">
        <v>29</v>
      </c>
      <c r="E30" s="1"/>
      <c r="G30" s="1">
        <v>29</v>
      </c>
    </row>
    <row r="31" spans="3:12" x14ac:dyDescent="0.15">
      <c r="C31" s="1">
        <v>30</v>
      </c>
      <c r="G31" s="1">
        <v>30</v>
      </c>
    </row>
    <row r="32" spans="3:12" x14ac:dyDescent="0.15">
      <c r="C32" s="1">
        <v>31</v>
      </c>
      <c r="G32" s="1">
        <v>31</v>
      </c>
    </row>
    <row r="33" spans="7:7" x14ac:dyDescent="0.15">
      <c r="G33" s="1">
        <v>32</v>
      </c>
    </row>
    <row r="34" spans="7:7" x14ac:dyDescent="0.15">
      <c r="G34" s="1">
        <v>33</v>
      </c>
    </row>
    <row r="35" spans="7:7" x14ac:dyDescent="0.15">
      <c r="G35" s="1">
        <v>34</v>
      </c>
    </row>
    <row r="36" spans="7:7" x14ac:dyDescent="0.15">
      <c r="G36" s="1">
        <v>35</v>
      </c>
    </row>
    <row r="37" spans="7:7" x14ac:dyDescent="0.15">
      <c r="G37" s="1">
        <v>36</v>
      </c>
    </row>
    <row r="38" spans="7:7" x14ac:dyDescent="0.15">
      <c r="G38" s="1">
        <v>37</v>
      </c>
    </row>
    <row r="39" spans="7:7" x14ac:dyDescent="0.15">
      <c r="G39" s="1">
        <v>38</v>
      </c>
    </row>
    <row r="40" spans="7:7" x14ac:dyDescent="0.15">
      <c r="G40" s="1">
        <v>39</v>
      </c>
    </row>
    <row r="41" spans="7:7" x14ac:dyDescent="0.15">
      <c r="G41" s="1">
        <v>40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2:E9"/>
  <sheetViews>
    <sheetView workbookViewId="0">
      <selection activeCell="E27" sqref="E27:I27"/>
    </sheetView>
  </sheetViews>
  <sheetFormatPr defaultRowHeight="13.5" x14ac:dyDescent="0.15"/>
  <cols>
    <col min="2" max="2" width="25.875" customWidth="1"/>
    <col min="3" max="3" width="12.75" customWidth="1"/>
    <col min="4" max="4" width="12.625" customWidth="1"/>
  </cols>
  <sheetData>
    <row r="2" spans="2:5" ht="27" x14ac:dyDescent="0.15">
      <c r="B2" s="26"/>
      <c r="C2" s="28" t="s">
        <v>39</v>
      </c>
      <c r="D2" s="28" t="s">
        <v>47</v>
      </c>
      <c r="E2" s="25">
        <v>0.1</v>
      </c>
    </row>
    <row r="3" spans="2:5" ht="15" customHeight="1" x14ac:dyDescent="0.15">
      <c r="B3" s="26" t="s">
        <v>40</v>
      </c>
      <c r="C3" s="27">
        <v>3024</v>
      </c>
      <c r="D3" s="27">
        <f>C3-(C3*E2)</f>
        <v>2721.6</v>
      </c>
    </row>
    <row r="4" spans="2:5" ht="15" customHeight="1" x14ac:dyDescent="0.15">
      <c r="B4" s="26" t="s">
        <v>41</v>
      </c>
      <c r="C4" s="27">
        <v>756</v>
      </c>
      <c r="D4" s="27">
        <f>C4-(C4*E2)</f>
        <v>680.4</v>
      </c>
    </row>
    <row r="5" spans="2:5" ht="15" customHeight="1" x14ac:dyDescent="0.15">
      <c r="B5" s="26" t="s">
        <v>42</v>
      </c>
      <c r="C5" s="27">
        <v>1620</v>
      </c>
      <c r="D5" s="27">
        <f>C5-(C5*E2)</f>
        <v>1458</v>
      </c>
    </row>
    <row r="6" spans="2:5" ht="15" customHeight="1" x14ac:dyDescent="0.15">
      <c r="B6" s="26" t="s">
        <v>43</v>
      </c>
      <c r="C6" s="27">
        <v>1620</v>
      </c>
      <c r="D6" s="27">
        <f>C6-(C6*E2)</f>
        <v>1458</v>
      </c>
    </row>
    <row r="7" spans="2:5" ht="15" customHeight="1" x14ac:dyDescent="0.15">
      <c r="B7" s="26" t="s">
        <v>44</v>
      </c>
      <c r="C7" s="27">
        <v>1620</v>
      </c>
      <c r="D7" s="27">
        <f>C7-(C7*E2)</f>
        <v>1458</v>
      </c>
    </row>
    <row r="8" spans="2:5" ht="15" customHeight="1" x14ac:dyDescent="0.15">
      <c r="B8" s="26" t="s">
        <v>45</v>
      </c>
      <c r="C8" s="27">
        <v>2160</v>
      </c>
      <c r="D8" s="27">
        <f>C8-(C8*E2)</f>
        <v>1944</v>
      </c>
    </row>
    <row r="9" spans="2:5" ht="15" customHeight="1" x14ac:dyDescent="0.15">
      <c r="B9" s="26" t="s">
        <v>46</v>
      </c>
      <c r="C9" s="27">
        <v>2160</v>
      </c>
      <c r="D9" s="27">
        <f>C9</f>
        <v>2160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Sheet2</vt:lpstr>
      <vt:lpstr>申請書　報告書　2023</vt:lpstr>
      <vt:lpstr>入力例　2023</vt:lpstr>
      <vt:lpstr>入力例　2020-04版</vt:lpstr>
      <vt:lpstr>選択肢</vt:lpstr>
      <vt:lpstr>Sheet1</vt:lpstr>
      <vt:lpstr>'申請書　報告書　2023'!Print_Area</vt:lpstr>
      <vt:lpstr>'入力例　2020-04版'!Print_Area</vt:lpstr>
      <vt:lpstr>'入力例　2023'!Print_Area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勝重</dc:creator>
  <cp:lastModifiedBy>米田 紀子</cp:lastModifiedBy>
  <cp:lastPrinted>2020-11-18T15:56:54Z</cp:lastPrinted>
  <dcterms:created xsi:type="dcterms:W3CDTF">2016-12-08T06:52:16Z</dcterms:created>
  <dcterms:modified xsi:type="dcterms:W3CDTF">2023-09-27T07:03:56Z</dcterms:modified>
</cp:coreProperties>
</file>